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R:\250009_mve_vranany_rekonstrukce\250009_32_A01_dvz\Rozpočet\2025_10_20_Sloučení obou Vraňan_vyhrazena zmena\"/>
    </mc:Choice>
  </mc:AlternateContent>
  <xr:revisionPtr revIDLastSave="0" documentId="13_ncr:1_{2861D4E7-C1AA-415C-9901-DCB3431DCBD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stavby" sheetId="1" r:id="rId1"/>
    <sheet name="PS 01 - Provizorní uzávěr..." sheetId="2" r:id="rId2"/>
    <sheet name="SO 01 - Stavební úpravy p..." sheetId="3" r:id="rId3"/>
    <sheet name="SO 02 - Venkovní úpravy" sheetId="4" r:id="rId4"/>
    <sheet name="PS 11 - MVE - Technologic..." sheetId="5" r:id="rId5"/>
    <sheet name="PS 12 - MVE - Technologic..." sheetId="6" r:id="rId6"/>
    <sheet name="SO 10 - Stavební úpravy MVE" sheetId="7" r:id="rId7"/>
    <sheet name="VON - Vedlejší a ostatní ..." sheetId="8" r:id="rId8"/>
    <sheet name="Seznam figur" sheetId="9" r:id="rId9"/>
    <sheet name="Pokyny pro vyplnění" sheetId="10" r:id="rId10"/>
  </sheets>
  <definedNames>
    <definedName name="_xlnm._FilterDatabase" localSheetId="1" hidden="1">'PS 01 - Provizorní uzávěr...'!$C$87:$K$105</definedName>
    <definedName name="_xlnm._FilterDatabase" localSheetId="4" hidden="1">'PS 11 - MVE - Technologic...'!$C$135:$K$708</definedName>
    <definedName name="_xlnm._FilterDatabase" localSheetId="5" hidden="1">'PS 12 - MVE - Technologic...'!$C$84:$K$148</definedName>
    <definedName name="_xlnm._FilterDatabase" localSheetId="2" hidden="1">'SO 01 - Stavební úpravy p...'!$C$90:$K$218</definedName>
    <definedName name="_xlnm._FilterDatabase" localSheetId="3" hidden="1">'SO 02 - Venkovní úpravy'!$C$91:$K$270</definedName>
    <definedName name="_xlnm._FilterDatabase" localSheetId="6" hidden="1">'SO 10 - Stavební úpravy MVE'!$C$89:$K$254</definedName>
    <definedName name="_xlnm._FilterDatabase" localSheetId="7" hidden="1">'VON - Vedlejší a ostatní ...'!$C$82:$K$132</definedName>
    <definedName name="_xlnm.Print_Titles" localSheetId="1">'PS 01 - Provizorní uzávěr...'!$87:$87</definedName>
    <definedName name="_xlnm.Print_Titles" localSheetId="4">'PS 11 - MVE - Technologic...'!$135:$135</definedName>
    <definedName name="_xlnm.Print_Titles" localSheetId="5">'PS 12 - MVE - Technologic...'!$84:$84</definedName>
    <definedName name="_xlnm.Print_Titles" localSheetId="0">'Rekapitulace stavby'!$52:$52</definedName>
    <definedName name="_xlnm.Print_Titles" localSheetId="8">'Seznam figur'!$9:$9</definedName>
    <definedName name="_xlnm.Print_Titles" localSheetId="2">'SO 01 - Stavební úpravy p...'!$90:$90</definedName>
    <definedName name="_xlnm.Print_Titles" localSheetId="3">'SO 02 - Venkovní úpravy'!$91:$91</definedName>
    <definedName name="_xlnm.Print_Titles" localSheetId="6">'SO 10 - Stavební úpravy MVE'!$89:$89</definedName>
    <definedName name="_xlnm.Print_Titles" localSheetId="7">'VON - Vedlejší a ostatní ...'!$82:$82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1">'PS 01 - Provizorní uzávěr...'!$C$4:$J$41,'PS 01 - Provizorní uzávěr...'!$C$47:$J$67,'PS 01 - Provizorní uzávěr...'!$C$73:$K$105</definedName>
    <definedName name="_xlnm.Print_Area" localSheetId="4">'PS 11 - MVE - Technologic...'!$C$4:$J$41,'PS 11 - MVE - Technologic...'!$C$47:$J$115,'PS 11 - MVE - Technologic...'!$C$121:$K$708</definedName>
    <definedName name="_xlnm.Print_Area" localSheetId="5">'PS 12 - MVE - Technologic...'!$C$4:$J$41,'PS 12 - MVE - Technologic...'!$C$47:$J$64,'PS 12 - MVE - Technologic...'!$C$70:$K$148</definedName>
    <definedName name="_xlnm.Print_Area" localSheetId="0">'Rekapitulace stavby'!$D$4:$AO$36,'Rekapitulace stavby'!$C$42:$AQ$64</definedName>
    <definedName name="_xlnm.Print_Area" localSheetId="8">'Seznam figur'!$C$4:$G$137</definedName>
    <definedName name="_xlnm.Print_Area" localSheetId="2">'SO 01 - Stavební úpravy p...'!$C$4:$J$41,'SO 01 - Stavební úpravy p...'!$C$47:$J$70,'SO 01 - Stavební úpravy p...'!$C$76:$K$218</definedName>
    <definedName name="_xlnm.Print_Area" localSheetId="3">'SO 02 - Venkovní úpravy'!$C$4:$J$41,'SO 02 - Venkovní úpravy'!$C$47:$J$71,'SO 02 - Venkovní úpravy'!$C$77:$K$270</definedName>
    <definedName name="_xlnm.Print_Area" localSheetId="6">'SO 10 - Stavební úpravy MVE'!$C$4:$J$41,'SO 10 - Stavební úpravy MVE'!$C$47:$J$69,'SO 10 - Stavební úpravy MVE'!$C$75:$K$254</definedName>
    <definedName name="_xlnm.Print_Area" localSheetId="7">'VON - Vedlejší a ostatní ...'!$C$4:$J$39,'VON - Vedlejší a ostatní ...'!$C$45:$J$64,'VON - Vedlejší a ostatní ...'!$C$70:$K$132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9" l="1"/>
  <c r="J37" i="8"/>
  <c r="J36" i="8"/>
  <c r="AY63" i="1" s="1"/>
  <c r="J35" i="8"/>
  <c r="AX63" i="1" s="1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2" i="8"/>
  <c r="BH112" i="8"/>
  <c r="BG112" i="8"/>
  <c r="BF112" i="8"/>
  <c r="T112" i="8"/>
  <c r="R112" i="8"/>
  <c r="P112" i="8"/>
  <c r="BI109" i="8"/>
  <c r="BH109" i="8"/>
  <c r="BG109" i="8"/>
  <c r="BF109" i="8"/>
  <c r="T109" i="8"/>
  <c r="R109" i="8"/>
  <c r="P109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99" i="8"/>
  <c r="BH99" i="8"/>
  <c r="BG99" i="8"/>
  <c r="BF99" i="8"/>
  <c r="T99" i="8"/>
  <c r="T98" i="8"/>
  <c r="R99" i="8"/>
  <c r="R98" i="8"/>
  <c r="P99" i="8"/>
  <c r="P98" i="8"/>
  <c r="BI95" i="8"/>
  <c r="BH95" i="8"/>
  <c r="BG95" i="8"/>
  <c r="BF95" i="8"/>
  <c r="T95" i="8"/>
  <c r="R95" i="8"/>
  <c r="P95" i="8"/>
  <c r="BI92" i="8"/>
  <c r="BH92" i="8"/>
  <c r="BG92" i="8"/>
  <c r="BF92" i="8"/>
  <c r="T92" i="8"/>
  <c r="R92" i="8"/>
  <c r="P92" i="8"/>
  <c r="BI89" i="8"/>
  <c r="BH89" i="8"/>
  <c r="BG89" i="8"/>
  <c r="BF89" i="8"/>
  <c r="T89" i="8"/>
  <c r="R89" i="8"/>
  <c r="P89" i="8"/>
  <c r="BI86" i="8"/>
  <c r="BH86" i="8"/>
  <c r="BG86" i="8"/>
  <c r="BF86" i="8"/>
  <c r="T86" i="8"/>
  <c r="R86" i="8"/>
  <c r="P86" i="8"/>
  <c r="J80" i="8"/>
  <c r="J79" i="8"/>
  <c r="F79" i="8"/>
  <c r="F77" i="8"/>
  <c r="E75" i="8"/>
  <c r="J55" i="8"/>
  <c r="J54" i="8"/>
  <c r="F54" i="8"/>
  <c r="F52" i="8"/>
  <c r="E50" i="8"/>
  <c r="J18" i="8"/>
  <c r="E18" i="8"/>
  <c r="F80" i="8" s="1"/>
  <c r="J17" i="8"/>
  <c r="J12" i="8"/>
  <c r="J77" i="8"/>
  <c r="E7" i="8"/>
  <c r="E73" i="8"/>
  <c r="J39" i="7"/>
  <c r="J38" i="7"/>
  <c r="AY62" i="1" s="1"/>
  <c r="J37" i="7"/>
  <c r="AX62" i="1" s="1"/>
  <c r="BI251" i="7"/>
  <c r="BH251" i="7"/>
  <c r="BG251" i="7"/>
  <c r="BF251" i="7"/>
  <c r="T251" i="7"/>
  <c r="T250" i="7" s="1"/>
  <c r="T249" i="7" s="1"/>
  <c r="R251" i="7"/>
  <c r="R250" i="7"/>
  <c r="R249" i="7" s="1"/>
  <c r="P251" i="7"/>
  <c r="P250" i="7"/>
  <c r="P249" i="7" s="1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R245" i="7"/>
  <c r="P245" i="7"/>
  <c r="BI243" i="7"/>
  <c r="BH243" i="7"/>
  <c r="BG243" i="7"/>
  <c r="BF243" i="7"/>
  <c r="T243" i="7"/>
  <c r="R243" i="7"/>
  <c r="P243" i="7"/>
  <c r="BI241" i="7"/>
  <c r="BH241" i="7"/>
  <c r="BG241" i="7"/>
  <c r="BF241" i="7"/>
  <c r="T241" i="7"/>
  <c r="R241" i="7"/>
  <c r="P241" i="7"/>
  <c r="BI233" i="7"/>
  <c r="BH233" i="7"/>
  <c r="BG233" i="7"/>
  <c r="BF233" i="7"/>
  <c r="T233" i="7"/>
  <c r="R233" i="7"/>
  <c r="P233" i="7"/>
  <c r="BI230" i="7"/>
  <c r="BH230" i="7"/>
  <c r="BG230" i="7"/>
  <c r="BF230" i="7"/>
  <c r="T230" i="7"/>
  <c r="R230" i="7"/>
  <c r="P230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16" i="7"/>
  <c r="BH216" i="7"/>
  <c r="BG216" i="7"/>
  <c r="BF216" i="7"/>
  <c r="T216" i="7"/>
  <c r="R216" i="7"/>
  <c r="P216" i="7"/>
  <c r="BI213" i="7"/>
  <c r="BH213" i="7"/>
  <c r="BG213" i="7"/>
  <c r="BF213" i="7"/>
  <c r="T213" i="7"/>
  <c r="R213" i="7"/>
  <c r="P213" i="7"/>
  <c r="BI211" i="7"/>
  <c r="BH211" i="7"/>
  <c r="BG211" i="7"/>
  <c r="BF211" i="7"/>
  <c r="T211" i="7"/>
  <c r="R211" i="7"/>
  <c r="P211" i="7"/>
  <c r="BI209" i="7"/>
  <c r="BH209" i="7"/>
  <c r="BG209" i="7"/>
  <c r="BF209" i="7"/>
  <c r="T209" i="7"/>
  <c r="R209" i="7"/>
  <c r="P209" i="7"/>
  <c r="BI199" i="7"/>
  <c r="BH199" i="7"/>
  <c r="BG199" i="7"/>
  <c r="BF199" i="7"/>
  <c r="T199" i="7"/>
  <c r="R199" i="7"/>
  <c r="P199" i="7"/>
  <c r="BI190" i="7"/>
  <c r="BH190" i="7"/>
  <c r="BG190" i="7"/>
  <c r="BF190" i="7"/>
  <c r="T190" i="7"/>
  <c r="R190" i="7"/>
  <c r="P190" i="7"/>
  <c r="BI175" i="7"/>
  <c r="BH175" i="7"/>
  <c r="BG175" i="7"/>
  <c r="BF175" i="7"/>
  <c r="T175" i="7"/>
  <c r="R175" i="7"/>
  <c r="P175" i="7"/>
  <c r="BI168" i="7"/>
  <c r="BH168" i="7"/>
  <c r="BG168" i="7"/>
  <c r="BF168" i="7"/>
  <c r="T168" i="7"/>
  <c r="R168" i="7"/>
  <c r="P168" i="7"/>
  <c r="BI154" i="7"/>
  <c r="BH154" i="7"/>
  <c r="BG154" i="7"/>
  <c r="BF154" i="7"/>
  <c r="T154" i="7"/>
  <c r="R154" i="7"/>
  <c r="P154" i="7"/>
  <c r="BI138" i="7"/>
  <c r="BH138" i="7"/>
  <c r="BG138" i="7"/>
  <c r="BF138" i="7"/>
  <c r="T138" i="7"/>
  <c r="R138" i="7"/>
  <c r="P138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BI112" i="7"/>
  <c r="BH112" i="7"/>
  <c r="BG112" i="7"/>
  <c r="BF112" i="7"/>
  <c r="T112" i="7"/>
  <c r="R112" i="7"/>
  <c r="P112" i="7"/>
  <c r="BI105" i="7"/>
  <c r="BH105" i="7"/>
  <c r="BG105" i="7"/>
  <c r="BF105" i="7"/>
  <c r="T105" i="7"/>
  <c r="R105" i="7"/>
  <c r="P105" i="7"/>
  <c r="BI98" i="7"/>
  <c r="BH98" i="7"/>
  <c r="BG98" i="7"/>
  <c r="BF98" i="7"/>
  <c r="T98" i="7"/>
  <c r="R98" i="7"/>
  <c r="P98" i="7"/>
  <c r="BI93" i="7"/>
  <c r="BH93" i="7"/>
  <c r="BG93" i="7"/>
  <c r="BF93" i="7"/>
  <c r="T93" i="7"/>
  <c r="T92" i="7"/>
  <c r="R93" i="7"/>
  <c r="R92" i="7"/>
  <c r="P93" i="7"/>
  <c r="P92" i="7" s="1"/>
  <c r="J87" i="7"/>
  <c r="F86" i="7"/>
  <c r="F84" i="7"/>
  <c r="E82" i="7"/>
  <c r="J59" i="7"/>
  <c r="F58" i="7"/>
  <c r="F56" i="7"/>
  <c r="E54" i="7"/>
  <c r="J23" i="7"/>
  <c r="E23" i="7"/>
  <c r="J86" i="7" s="1"/>
  <c r="J22" i="7"/>
  <c r="J20" i="7"/>
  <c r="E20" i="7"/>
  <c r="F59" i="7" s="1"/>
  <c r="J19" i="7"/>
  <c r="J14" i="7"/>
  <c r="J56" i="7" s="1"/>
  <c r="E7" i="7"/>
  <c r="E78" i="7"/>
  <c r="J39" i="6"/>
  <c r="J38" i="6"/>
  <c r="AY61" i="1" s="1"/>
  <c r="J37" i="6"/>
  <c r="AX61" i="1" s="1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R98" i="6"/>
  <c r="P98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BI89" i="6"/>
  <c r="BH89" i="6"/>
  <c r="BG89" i="6"/>
  <c r="BF89" i="6"/>
  <c r="T89" i="6"/>
  <c r="R89" i="6"/>
  <c r="P89" i="6"/>
  <c r="BI86" i="6"/>
  <c r="BH86" i="6"/>
  <c r="BG86" i="6"/>
  <c r="BF86" i="6"/>
  <c r="T86" i="6"/>
  <c r="R86" i="6"/>
  <c r="P86" i="6"/>
  <c r="J82" i="6"/>
  <c r="F81" i="6"/>
  <c r="F79" i="6"/>
  <c r="E77" i="6"/>
  <c r="J59" i="6"/>
  <c r="F58" i="6"/>
  <c r="F56" i="6"/>
  <c r="E54" i="6"/>
  <c r="J23" i="6"/>
  <c r="E23" i="6"/>
  <c r="J58" i="6" s="1"/>
  <c r="J22" i="6"/>
  <c r="J20" i="6"/>
  <c r="E20" i="6"/>
  <c r="F82" i="6" s="1"/>
  <c r="J19" i="6"/>
  <c r="J14" i="6"/>
  <c r="J79" i="6" s="1"/>
  <c r="E7" i="6"/>
  <c r="E73" i="6"/>
  <c r="J39" i="5"/>
  <c r="J38" i="5"/>
  <c r="AY60" i="1" s="1"/>
  <c r="J37" i="5"/>
  <c r="AX60" i="1" s="1"/>
  <c r="BI707" i="5"/>
  <c r="BH707" i="5"/>
  <c r="BG707" i="5"/>
  <c r="BF707" i="5"/>
  <c r="T707" i="5"/>
  <c r="T706" i="5" s="1"/>
  <c r="R707" i="5"/>
  <c r="R706" i="5"/>
  <c r="P707" i="5"/>
  <c r="P706" i="5" s="1"/>
  <c r="BI703" i="5"/>
  <c r="BH703" i="5"/>
  <c r="BG703" i="5"/>
  <c r="BF703" i="5"/>
  <c r="T703" i="5"/>
  <c r="R703" i="5"/>
  <c r="P703" i="5"/>
  <c r="BI700" i="5"/>
  <c r="BH700" i="5"/>
  <c r="BG700" i="5"/>
  <c r="BF700" i="5"/>
  <c r="T700" i="5"/>
  <c r="R700" i="5"/>
  <c r="P700" i="5"/>
  <c r="BI697" i="5"/>
  <c r="BH697" i="5"/>
  <c r="BG697" i="5"/>
  <c r="BF697" i="5"/>
  <c r="T697" i="5"/>
  <c r="R697" i="5"/>
  <c r="P697" i="5"/>
  <c r="BI694" i="5"/>
  <c r="BH694" i="5"/>
  <c r="BG694" i="5"/>
  <c r="BF694" i="5"/>
  <c r="T694" i="5"/>
  <c r="R694" i="5"/>
  <c r="P694" i="5"/>
  <c r="BI691" i="5"/>
  <c r="BH691" i="5"/>
  <c r="BG691" i="5"/>
  <c r="BF691" i="5"/>
  <c r="T691" i="5"/>
  <c r="R691" i="5"/>
  <c r="P691" i="5"/>
  <c r="BI688" i="5"/>
  <c r="BH688" i="5"/>
  <c r="BG688" i="5"/>
  <c r="BF688" i="5"/>
  <c r="T688" i="5"/>
  <c r="R688" i="5"/>
  <c r="P688" i="5"/>
  <c r="BI683" i="5"/>
  <c r="BH683" i="5"/>
  <c r="BG683" i="5"/>
  <c r="BF683" i="5"/>
  <c r="T683" i="5"/>
  <c r="R683" i="5"/>
  <c r="P683" i="5"/>
  <c r="BI680" i="5"/>
  <c r="BH680" i="5"/>
  <c r="BG680" i="5"/>
  <c r="BF680" i="5"/>
  <c r="T680" i="5"/>
  <c r="R680" i="5"/>
  <c r="P680" i="5"/>
  <c r="BI677" i="5"/>
  <c r="BH677" i="5"/>
  <c r="BG677" i="5"/>
  <c r="BF677" i="5"/>
  <c r="T677" i="5"/>
  <c r="R677" i="5"/>
  <c r="P677" i="5"/>
  <c r="BI674" i="5"/>
  <c r="BH674" i="5"/>
  <c r="BG674" i="5"/>
  <c r="BF674" i="5"/>
  <c r="T674" i="5"/>
  <c r="R674" i="5"/>
  <c r="P674" i="5"/>
  <c r="BI670" i="5"/>
  <c r="BH670" i="5"/>
  <c r="BG670" i="5"/>
  <c r="BF670" i="5"/>
  <c r="T670" i="5"/>
  <c r="R670" i="5"/>
  <c r="P670" i="5"/>
  <c r="BI667" i="5"/>
  <c r="BH667" i="5"/>
  <c r="BG667" i="5"/>
  <c r="BF667" i="5"/>
  <c r="T667" i="5"/>
  <c r="R667" i="5"/>
  <c r="P667" i="5"/>
  <c r="BI664" i="5"/>
  <c r="BH664" i="5"/>
  <c r="BG664" i="5"/>
  <c r="BF664" i="5"/>
  <c r="T664" i="5"/>
  <c r="R664" i="5"/>
  <c r="P664" i="5"/>
  <c r="BI661" i="5"/>
  <c r="BH661" i="5"/>
  <c r="BG661" i="5"/>
  <c r="BF661" i="5"/>
  <c r="T661" i="5"/>
  <c r="R661" i="5"/>
  <c r="P661" i="5"/>
  <c r="BI658" i="5"/>
  <c r="BH658" i="5"/>
  <c r="BG658" i="5"/>
  <c r="BF658" i="5"/>
  <c r="T658" i="5"/>
  <c r="R658" i="5"/>
  <c r="P658" i="5"/>
  <c r="BI654" i="5"/>
  <c r="BH654" i="5"/>
  <c r="BG654" i="5"/>
  <c r="BF654" i="5"/>
  <c r="T654" i="5"/>
  <c r="R654" i="5"/>
  <c r="P654" i="5"/>
  <c r="BI651" i="5"/>
  <c r="BH651" i="5"/>
  <c r="BG651" i="5"/>
  <c r="BF651" i="5"/>
  <c r="T651" i="5"/>
  <c r="R651" i="5"/>
  <c r="P651" i="5"/>
  <c r="BI648" i="5"/>
  <c r="BH648" i="5"/>
  <c r="BG648" i="5"/>
  <c r="BF648" i="5"/>
  <c r="T648" i="5"/>
  <c r="R648" i="5"/>
  <c r="P648" i="5"/>
  <c r="BI645" i="5"/>
  <c r="BH645" i="5"/>
  <c r="BG645" i="5"/>
  <c r="BF645" i="5"/>
  <c r="T645" i="5"/>
  <c r="R645" i="5"/>
  <c r="P645" i="5"/>
  <c r="BI642" i="5"/>
  <c r="BH642" i="5"/>
  <c r="BG642" i="5"/>
  <c r="BF642" i="5"/>
  <c r="T642" i="5"/>
  <c r="R642" i="5"/>
  <c r="P642" i="5"/>
  <c r="BI639" i="5"/>
  <c r="BH639" i="5"/>
  <c r="BG639" i="5"/>
  <c r="BF639" i="5"/>
  <c r="T639" i="5"/>
  <c r="R639" i="5"/>
  <c r="P639" i="5"/>
  <c r="BI635" i="5"/>
  <c r="BH635" i="5"/>
  <c r="BG635" i="5"/>
  <c r="BF635" i="5"/>
  <c r="T635" i="5"/>
  <c r="R635" i="5"/>
  <c r="P635" i="5"/>
  <c r="BI632" i="5"/>
  <c r="BH632" i="5"/>
  <c r="BG632" i="5"/>
  <c r="BF632" i="5"/>
  <c r="T632" i="5"/>
  <c r="R632" i="5"/>
  <c r="P632" i="5"/>
  <c r="BI629" i="5"/>
  <c r="BH629" i="5"/>
  <c r="BG629" i="5"/>
  <c r="BF629" i="5"/>
  <c r="T629" i="5"/>
  <c r="R629" i="5"/>
  <c r="P629" i="5"/>
  <c r="BI626" i="5"/>
  <c r="BH626" i="5"/>
  <c r="BG626" i="5"/>
  <c r="BF626" i="5"/>
  <c r="T626" i="5"/>
  <c r="R626" i="5"/>
  <c r="P626" i="5"/>
  <c r="BI623" i="5"/>
  <c r="BH623" i="5"/>
  <c r="BG623" i="5"/>
  <c r="BF623" i="5"/>
  <c r="T623" i="5"/>
  <c r="R623" i="5"/>
  <c r="P623" i="5"/>
  <c r="BI620" i="5"/>
  <c r="BH620" i="5"/>
  <c r="BG620" i="5"/>
  <c r="BF620" i="5"/>
  <c r="T620" i="5"/>
  <c r="R620" i="5"/>
  <c r="P620" i="5"/>
  <c r="BI617" i="5"/>
  <c r="BH617" i="5"/>
  <c r="BG617" i="5"/>
  <c r="BF617" i="5"/>
  <c r="T617" i="5"/>
  <c r="R617" i="5"/>
  <c r="P617" i="5"/>
  <c r="BI612" i="5"/>
  <c r="BH612" i="5"/>
  <c r="BG612" i="5"/>
  <c r="BF612" i="5"/>
  <c r="T612" i="5"/>
  <c r="R612" i="5"/>
  <c r="P612" i="5"/>
  <c r="BI609" i="5"/>
  <c r="BH609" i="5"/>
  <c r="BG609" i="5"/>
  <c r="BF609" i="5"/>
  <c r="T609" i="5"/>
  <c r="R609" i="5"/>
  <c r="P609" i="5"/>
  <c r="BI604" i="5"/>
  <c r="BH604" i="5"/>
  <c r="BG604" i="5"/>
  <c r="BF604" i="5"/>
  <c r="T604" i="5"/>
  <c r="R604" i="5"/>
  <c r="P604" i="5"/>
  <c r="BI601" i="5"/>
  <c r="BH601" i="5"/>
  <c r="BG601" i="5"/>
  <c r="BF601" i="5"/>
  <c r="T601" i="5"/>
  <c r="R601" i="5"/>
  <c r="P601" i="5"/>
  <c r="BI598" i="5"/>
  <c r="BH598" i="5"/>
  <c r="BG598" i="5"/>
  <c r="BF598" i="5"/>
  <c r="T598" i="5"/>
  <c r="R598" i="5"/>
  <c r="P598" i="5"/>
  <c r="BI595" i="5"/>
  <c r="BH595" i="5"/>
  <c r="BG595" i="5"/>
  <c r="BF595" i="5"/>
  <c r="T595" i="5"/>
  <c r="R595" i="5"/>
  <c r="P595" i="5"/>
  <c r="BI592" i="5"/>
  <c r="BH592" i="5"/>
  <c r="BG592" i="5"/>
  <c r="BF592" i="5"/>
  <c r="T592" i="5"/>
  <c r="R592" i="5"/>
  <c r="P592" i="5"/>
  <c r="BI588" i="5"/>
  <c r="BH588" i="5"/>
  <c r="BG588" i="5"/>
  <c r="BF588" i="5"/>
  <c r="T588" i="5"/>
  <c r="R588" i="5"/>
  <c r="P588" i="5"/>
  <c r="BI585" i="5"/>
  <c r="BH585" i="5"/>
  <c r="BG585" i="5"/>
  <c r="BF585" i="5"/>
  <c r="T585" i="5"/>
  <c r="R585" i="5"/>
  <c r="P585" i="5"/>
  <c r="BI581" i="5"/>
  <c r="BH581" i="5"/>
  <c r="BG581" i="5"/>
  <c r="BF581" i="5"/>
  <c r="T581" i="5"/>
  <c r="R581" i="5"/>
  <c r="P581" i="5"/>
  <c r="BI578" i="5"/>
  <c r="BH578" i="5"/>
  <c r="BG578" i="5"/>
  <c r="BF578" i="5"/>
  <c r="T578" i="5"/>
  <c r="R578" i="5"/>
  <c r="P578" i="5"/>
  <c r="BI574" i="5"/>
  <c r="BH574" i="5"/>
  <c r="BG574" i="5"/>
  <c r="BF574" i="5"/>
  <c r="T574" i="5"/>
  <c r="R574" i="5"/>
  <c r="P574" i="5"/>
  <c r="BI571" i="5"/>
  <c r="BH571" i="5"/>
  <c r="BG571" i="5"/>
  <c r="BF571" i="5"/>
  <c r="T571" i="5"/>
  <c r="R571" i="5"/>
  <c r="P571" i="5"/>
  <c r="BI567" i="5"/>
  <c r="BH567" i="5"/>
  <c r="BG567" i="5"/>
  <c r="BF567" i="5"/>
  <c r="T567" i="5"/>
  <c r="R567" i="5"/>
  <c r="P567" i="5"/>
  <c r="BI564" i="5"/>
  <c r="BH564" i="5"/>
  <c r="BG564" i="5"/>
  <c r="BF564" i="5"/>
  <c r="T564" i="5"/>
  <c r="R564" i="5"/>
  <c r="P564" i="5"/>
  <c r="BI559" i="5"/>
  <c r="BH559" i="5"/>
  <c r="BG559" i="5"/>
  <c r="BF559" i="5"/>
  <c r="T559" i="5"/>
  <c r="T558" i="5" s="1"/>
  <c r="R559" i="5"/>
  <c r="R558" i="5"/>
  <c r="P559" i="5"/>
  <c r="P558" i="5" s="1"/>
  <c r="BI554" i="5"/>
  <c r="BH554" i="5"/>
  <c r="BG554" i="5"/>
  <c r="BF554" i="5"/>
  <c r="T554" i="5"/>
  <c r="R554" i="5"/>
  <c r="P554" i="5"/>
  <c r="BI551" i="5"/>
  <c r="BH551" i="5"/>
  <c r="BG551" i="5"/>
  <c r="BF551" i="5"/>
  <c r="T551" i="5"/>
  <c r="R551" i="5"/>
  <c r="P551" i="5"/>
  <c r="BI548" i="5"/>
  <c r="BH548" i="5"/>
  <c r="BG548" i="5"/>
  <c r="BF548" i="5"/>
  <c r="T548" i="5"/>
  <c r="R548" i="5"/>
  <c r="P548" i="5"/>
  <c r="BI545" i="5"/>
  <c r="BH545" i="5"/>
  <c r="BG545" i="5"/>
  <c r="BF545" i="5"/>
  <c r="T545" i="5"/>
  <c r="R545" i="5"/>
  <c r="P545" i="5"/>
  <c r="BI542" i="5"/>
  <c r="BH542" i="5"/>
  <c r="BG542" i="5"/>
  <c r="BF542" i="5"/>
  <c r="T542" i="5"/>
  <c r="R542" i="5"/>
  <c r="P542" i="5"/>
  <c r="BI539" i="5"/>
  <c r="BH539" i="5"/>
  <c r="BG539" i="5"/>
  <c r="BF539" i="5"/>
  <c r="T539" i="5"/>
  <c r="R539" i="5"/>
  <c r="P539" i="5"/>
  <c r="BI536" i="5"/>
  <c r="BH536" i="5"/>
  <c r="BG536" i="5"/>
  <c r="BF536" i="5"/>
  <c r="T536" i="5"/>
  <c r="R536" i="5"/>
  <c r="P536" i="5"/>
  <c r="BI532" i="5"/>
  <c r="BH532" i="5"/>
  <c r="BG532" i="5"/>
  <c r="BF532" i="5"/>
  <c r="T532" i="5"/>
  <c r="R532" i="5"/>
  <c r="P532" i="5"/>
  <c r="BI529" i="5"/>
  <c r="BH529" i="5"/>
  <c r="BG529" i="5"/>
  <c r="BF529" i="5"/>
  <c r="T529" i="5"/>
  <c r="R529" i="5"/>
  <c r="P529" i="5"/>
  <c r="BI525" i="5"/>
  <c r="BH525" i="5"/>
  <c r="BG525" i="5"/>
  <c r="BF525" i="5"/>
  <c r="T525" i="5"/>
  <c r="R525" i="5"/>
  <c r="P525" i="5"/>
  <c r="BI522" i="5"/>
  <c r="BH522" i="5"/>
  <c r="BG522" i="5"/>
  <c r="BF522" i="5"/>
  <c r="T522" i="5"/>
  <c r="R522" i="5"/>
  <c r="P522" i="5"/>
  <c r="BI518" i="5"/>
  <c r="BH518" i="5"/>
  <c r="BG518" i="5"/>
  <c r="BF518" i="5"/>
  <c r="T518" i="5"/>
  <c r="R518" i="5"/>
  <c r="P518" i="5"/>
  <c r="BI515" i="5"/>
  <c r="BH515" i="5"/>
  <c r="BG515" i="5"/>
  <c r="BF515" i="5"/>
  <c r="T515" i="5"/>
  <c r="R515" i="5"/>
  <c r="P515" i="5"/>
  <c r="BI511" i="5"/>
  <c r="BH511" i="5"/>
  <c r="BG511" i="5"/>
  <c r="BF511" i="5"/>
  <c r="T511" i="5"/>
  <c r="R511" i="5"/>
  <c r="P511" i="5"/>
  <c r="BI508" i="5"/>
  <c r="BH508" i="5"/>
  <c r="BG508" i="5"/>
  <c r="BF508" i="5"/>
  <c r="T508" i="5"/>
  <c r="R508" i="5"/>
  <c r="P508" i="5"/>
  <c r="BI504" i="5"/>
  <c r="BH504" i="5"/>
  <c r="BG504" i="5"/>
  <c r="BF504" i="5"/>
  <c r="T504" i="5"/>
  <c r="R504" i="5"/>
  <c r="P504" i="5"/>
  <c r="BI501" i="5"/>
  <c r="BH501" i="5"/>
  <c r="BG501" i="5"/>
  <c r="BF501" i="5"/>
  <c r="T501" i="5"/>
  <c r="R501" i="5"/>
  <c r="P501" i="5"/>
  <c r="BI497" i="5"/>
  <c r="BH497" i="5"/>
  <c r="BG497" i="5"/>
  <c r="BF497" i="5"/>
  <c r="T497" i="5"/>
  <c r="R497" i="5"/>
  <c r="P497" i="5"/>
  <c r="BI494" i="5"/>
  <c r="BH494" i="5"/>
  <c r="BG494" i="5"/>
  <c r="BF494" i="5"/>
  <c r="T494" i="5"/>
  <c r="R494" i="5"/>
  <c r="P494" i="5"/>
  <c r="BI488" i="5"/>
  <c r="BH488" i="5"/>
  <c r="BG488" i="5"/>
  <c r="BF488" i="5"/>
  <c r="T488" i="5"/>
  <c r="R488" i="5"/>
  <c r="P488" i="5"/>
  <c r="BI485" i="5"/>
  <c r="BH485" i="5"/>
  <c r="BG485" i="5"/>
  <c r="BF485" i="5"/>
  <c r="T485" i="5"/>
  <c r="R485" i="5"/>
  <c r="P485" i="5"/>
  <c r="BI482" i="5"/>
  <c r="BH482" i="5"/>
  <c r="BG482" i="5"/>
  <c r="BF482" i="5"/>
  <c r="T482" i="5"/>
  <c r="R482" i="5"/>
  <c r="P482" i="5"/>
  <c r="BI479" i="5"/>
  <c r="BH479" i="5"/>
  <c r="BG479" i="5"/>
  <c r="BF479" i="5"/>
  <c r="T479" i="5"/>
  <c r="R479" i="5"/>
  <c r="P479" i="5"/>
  <c r="BI476" i="5"/>
  <c r="BH476" i="5"/>
  <c r="BG476" i="5"/>
  <c r="BF476" i="5"/>
  <c r="T476" i="5"/>
  <c r="R476" i="5"/>
  <c r="P476" i="5"/>
  <c r="BI472" i="5"/>
  <c r="BH472" i="5"/>
  <c r="BG472" i="5"/>
  <c r="BF472" i="5"/>
  <c r="T472" i="5"/>
  <c r="T471" i="5"/>
  <c r="R472" i="5"/>
  <c r="R471" i="5" s="1"/>
  <c r="P472" i="5"/>
  <c r="P471" i="5"/>
  <c r="BI468" i="5"/>
  <c r="BH468" i="5"/>
  <c r="BG468" i="5"/>
  <c r="BF468" i="5"/>
  <c r="T468" i="5"/>
  <c r="R468" i="5"/>
  <c r="P468" i="5"/>
  <c r="BI465" i="5"/>
  <c r="BH465" i="5"/>
  <c r="BG465" i="5"/>
  <c r="BF465" i="5"/>
  <c r="T465" i="5"/>
  <c r="R465" i="5"/>
  <c r="P465" i="5"/>
  <c r="BI462" i="5"/>
  <c r="BH462" i="5"/>
  <c r="BG462" i="5"/>
  <c r="BF462" i="5"/>
  <c r="T462" i="5"/>
  <c r="R462" i="5"/>
  <c r="P462" i="5"/>
  <c r="BI457" i="5"/>
  <c r="BH457" i="5"/>
  <c r="BG457" i="5"/>
  <c r="BF457" i="5"/>
  <c r="T457" i="5"/>
  <c r="R457" i="5"/>
  <c r="P457" i="5"/>
  <c r="BI454" i="5"/>
  <c r="BH454" i="5"/>
  <c r="BG454" i="5"/>
  <c r="BF454" i="5"/>
  <c r="T454" i="5"/>
  <c r="R454" i="5"/>
  <c r="P454" i="5"/>
  <c r="BI451" i="5"/>
  <c r="BH451" i="5"/>
  <c r="BG451" i="5"/>
  <c r="BF451" i="5"/>
  <c r="T451" i="5"/>
  <c r="R451" i="5"/>
  <c r="P451" i="5"/>
  <c r="BI448" i="5"/>
  <c r="BH448" i="5"/>
  <c r="BG448" i="5"/>
  <c r="BF448" i="5"/>
  <c r="T448" i="5"/>
  <c r="R448" i="5"/>
  <c r="P448" i="5"/>
  <c r="BI445" i="5"/>
  <c r="BH445" i="5"/>
  <c r="BG445" i="5"/>
  <c r="BF445" i="5"/>
  <c r="T445" i="5"/>
  <c r="R445" i="5"/>
  <c r="P445" i="5"/>
  <c r="BI442" i="5"/>
  <c r="BH442" i="5"/>
  <c r="BG442" i="5"/>
  <c r="BF442" i="5"/>
  <c r="T442" i="5"/>
  <c r="R442" i="5"/>
  <c r="P442" i="5"/>
  <c r="BI438" i="5"/>
  <c r="BH438" i="5"/>
  <c r="BG438" i="5"/>
  <c r="BF438" i="5"/>
  <c r="T438" i="5"/>
  <c r="R438" i="5"/>
  <c r="P438" i="5"/>
  <c r="BI435" i="5"/>
  <c r="BH435" i="5"/>
  <c r="BG435" i="5"/>
  <c r="BF435" i="5"/>
  <c r="T435" i="5"/>
  <c r="R435" i="5"/>
  <c r="P435" i="5"/>
  <c r="BI432" i="5"/>
  <c r="BH432" i="5"/>
  <c r="BG432" i="5"/>
  <c r="BF432" i="5"/>
  <c r="T432" i="5"/>
  <c r="R432" i="5"/>
  <c r="P432" i="5"/>
  <c r="BI429" i="5"/>
  <c r="BH429" i="5"/>
  <c r="BG429" i="5"/>
  <c r="BF429" i="5"/>
  <c r="T429" i="5"/>
  <c r="R429" i="5"/>
  <c r="P429" i="5"/>
  <c r="BI426" i="5"/>
  <c r="BH426" i="5"/>
  <c r="BG426" i="5"/>
  <c r="BF426" i="5"/>
  <c r="T426" i="5"/>
  <c r="R426" i="5"/>
  <c r="P426" i="5"/>
  <c r="BI423" i="5"/>
  <c r="BH423" i="5"/>
  <c r="BG423" i="5"/>
  <c r="BF423" i="5"/>
  <c r="T423" i="5"/>
  <c r="R423" i="5"/>
  <c r="P423" i="5"/>
  <c r="BI419" i="5"/>
  <c r="BH419" i="5"/>
  <c r="BG419" i="5"/>
  <c r="BF419" i="5"/>
  <c r="T419" i="5"/>
  <c r="R419" i="5"/>
  <c r="P419" i="5"/>
  <c r="BI416" i="5"/>
  <c r="BH416" i="5"/>
  <c r="BG416" i="5"/>
  <c r="BF416" i="5"/>
  <c r="T416" i="5"/>
  <c r="R416" i="5"/>
  <c r="P416" i="5"/>
  <c r="BI413" i="5"/>
  <c r="BH413" i="5"/>
  <c r="BG413" i="5"/>
  <c r="BF413" i="5"/>
  <c r="T413" i="5"/>
  <c r="R413" i="5"/>
  <c r="P413" i="5"/>
  <c r="BI410" i="5"/>
  <c r="BH410" i="5"/>
  <c r="BG410" i="5"/>
  <c r="BF410" i="5"/>
  <c r="T410" i="5"/>
  <c r="R410" i="5"/>
  <c r="P410" i="5"/>
  <c r="BI407" i="5"/>
  <c r="BH407" i="5"/>
  <c r="BG407" i="5"/>
  <c r="BF407" i="5"/>
  <c r="T407" i="5"/>
  <c r="R407" i="5"/>
  <c r="P407" i="5"/>
  <c r="BI403" i="5"/>
  <c r="BH403" i="5"/>
  <c r="BG403" i="5"/>
  <c r="BF403" i="5"/>
  <c r="T403" i="5"/>
  <c r="R403" i="5"/>
  <c r="P403" i="5"/>
  <c r="BI400" i="5"/>
  <c r="BH400" i="5"/>
  <c r="BG400" i="5"/>
  <c r="BF400" i="5"/>
  <c r="T400" i="5"/>
  <c r="R400" i="5"/>
  <c r="P400" i="5"/>
  <c r="BI397" i="5"/>
  <c r="BH397" i="5"/>
  <c r="BG397" i="5"/>
  <c r="BF397" i="5"/>
  <c r="T397" i="5"/>
  <c r="R397" i="5"/>
  <c r="P397" i="5"/>
  <c r="BI394" i="5"/>
  <c r="BH394" i="5"/>
  <c r="BG394" i="5"/>
  <c r="BF394" i="5"/>
  <c r="T394" i="5"/>
  <c r="R394" i="5"/>
  <c r="P394" i="5"/>
  <c r="BI391" i="5"/>
  <c r="BH391" i="5"/>
  <c r="BG391" i="5"/>
  <c r="BF391" i="5"/>
  <c r="T391" i="5"/>
  <c r="R391" i="5"/>
  <c r="P391" i="5"/>
  <c r="BI388" i="5"/>
  <c r="BH388" i="5"/>
  <c r="BG388" i="5"/>
  <c r="BF388" i="5"/>
  <c r="T388" i="5"/>
  <c r="R388" i="5"/>
  <c r="P388" i="5"/>
  <c r="BI385" i="5"/>
  <c r="BH385" i="5"/>
  <c r="BG385" i="5"/>
  <c r="BF385" i="5"/>
  <c r="T385" i="5"/>
  <c r="R385" i="5"/>
  <c r="P385" i="5"/>
  <c r="BI381" i="5"/>
  <c r="BH381" i="5"/>
  <c r="BG381" i="5"/>
  <c r="BF381" i="5"/>
  <c r="T381" i="5"/>
  <c r="R381" i="5"/>
  <c r="P381" i="5"/>
  <c r="BI378" i="5"/>
  <c r="BH378" i="5"/>
  <c r="BG378" i="5"/>
  <c r="BF378" i="5"/>
  <c r="T378" i="5"/>
  <c r="R378" i="5"/>
  <c r="P378" i="5"/>
  <c r="BI375" i="5"/>
  <c r="BH375" i="5"/>
  <c r="BG375" i="5"/>
  <c r="BF375" i="5"/>
  <c r="T375" i="5"/>
  <c r="R375" i="5"/>
  <c r="P375" i="5"/>
  <c r="BI372" i="5"/>
  <c r="BH372" i="5"/>
  <c r="BG372" i="5"/>
  <c r="BF372" i="5"/>
  <c r="T372" i="5"/>
  <c r="R372" i="5"/>
  <c r="P372" i="5"/>
  <c r="BI369" i="5"/>
  <c r="BH369" i="5"/>
  <c r="BG369" i="5"/>
  <c r="BF369" i="5"/>
  <c r="T369" i="5"/>
  <c r="R369" i="5"/>
  <c r="P369" i="5"/>
  <c r="BI366" i="5"/>
  <c r="BH366" i="5"/>
  <c r="BG366" i="5"/>
  <c r="BF366" i="5"/>
  <c r="T366" i="5"/>
  <c r="R366" i="5"/>
  <c r="P366" i="5"/>
  <c r="BI363" i="5"/>
  <c r="BH363" i="5"/>
  <c r="BG363" i="5"/>
  <c r="BF363" i="5"/>
  <c r="T363" i="5"/>
  <c r="R363" i="5"/>
  <c r="P363" i="5"/>
  <c r="BI360" i="5"/>
  <c r="BH360" i="5"/>
  <c r="BG360" i="5"/>
  <c r="BF360" i="5"/>
  <c r="T360" i="5"/>
  <c r="R360" i="5"/>
  <c r="P360" i="5"/>
  <c r="BI357" i="5"/>
  <c r="BH357" i="5"/>
  <c r="BG357" i="5"/>
  <c r="BF357" i="5"/>
  <c r="T357" i="5"/>
  <c r="R357" i="5"/>
  <c r="P357" i="5"/>
  <c r="BI354" i="5"/>
  <c r="BH354" i="5"/>
  <c r="BG354" i="5"/>
  <c r="BF354" i="5"/>
  <c r="T354" i="5"/>
  <c r="R354" i="5"/>
  <c r="P354" i="5"/>
  <c r="BI351" i="5"/>
  <c r="BH351" i="5"/>
  <c r="BG351" i="5"/>
  <c r="BF351" i="5"/>
  <c r="T351" i="5"/>
  <c r="R351" i="5"/>
  <c r="P351" i="5"/>
  <c r="BI347" i="5"/>
  <c r="BH347" i="5"/>
  <c r="BG347" i="5"/>
  <c r="BF347" i="5"/>
  <c r="T347" i="5"/>
  <c r="R347" i="5"/>
  <c r="P347" i="5"/>
  <c r="BI344" i="5"/>
  <c r="BH344" i="5"/>
  <c r="BG344" i="5"/>
  <c r="BF344" i="5"/>
  <c r="T344" i="5"/>
  <c r="R344" i="5"/>
  <c r="P344" i="5"/>
  <c r="BI341" i="5"/>
  <c r="BH341" i="5"/>
  <c r="BG341" i="5"/>
  <c r="BF341" i="5"/>
  <c r="T341" i="5"/>
  <c r="R341" i="5"/>
  <c r="P341" i="5"/>
  <c r="BI338" i="5"/>
  <c r="BH338" i="5"/>
  <c r="BG338" i="5"/>
  <c r="BF338" i="5"/>
  <c r="T338" i="5"/>
  <c r="R338" i="5"/>
  <c r="P338" i="5"/>
  <c r="BI335" i="5"/>
  <c r="BH335" i="5"/>
  <c r="BG335" i="5"/>
  <c r="BF335" i="5"/>
  <c r="T335" i="5"/>
  <c r="R335" i="5"/>
  <c r="P335" i="5"/>
  <c r="BI332" i="5"/>
  <c r="BH332" i="5"/>
  <c r="BG332" i="5"/>
  <c r="BF332" i="5"/>
  <c r="T332" i="5"/>
  <c r="R332" i="5"/>
  <c r="P332" i="5"/>
  <c r="BI329" i="5"/>
  <c r="BH329" i="5"/>
  <c r="BG329" i="5"/>
  <c r="BF329" i="5"/>
  <c r="T329" i="5"/>
  <c r="R329" i="5"/>
  <c r="P329" i="5"/>
  <c r="BI326" i="5"/>
  <c r="BH326" i="5"/>
  <c r="BG326" i="5"/>
  <c r="BF326" i="5"/>
  <c r="T326" i="5"/>
  <c r="R326" i="5"/>
  <c r="P326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58" i="5"/>
  <c r="BH258" i="5"/>
  <c r="BG258" i="5"/>
  <c r="BF258" i="5"/>
  <c r="T258" i="5"/>
  <c r="R258" i="5"/>
  <c r="P258" i="5"/>
  <c r="BI255" i="5"/>
  <c r="BH255" i="5"/>
  <c r="BG255" i="5"/>
  <c r="BF255" i="5"/>
  <c r="T255" i="5"/>
  <c r="R255" i="5"/>
  <c r="P255" i="5"/>
  <c r="BI250" i="5"/>
  <c r="BH250" i="5"/>
  <c r="BG250" i="5"/>
  <c r="BF250" i="5"/>
  <c r="T250" i="5"/>
  <c r="R250" i="5"/>
  <c r="P250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5" i="5"/>
  <c r="BH225" i="5"/>
  <c r="BG225" i="5"/>
  <c r="BF225" i="5"/>
  <c r="T225" i="5"/>
  <c r="R225" i="5"/>
  <c r="P225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J133" i="5"/>
  <c r="F132" i="5"/>
  <c r="F130" i="5"/>
  <c r="E128" i="5"/>
  <c r="J59" i="5"/>
  <c r="F58" i="5"/>
  <c r="F56" i="5"/>
  <c r="E54" i="5"/>
  <c r="J23" i="5"/>
  <c r="E23" i="5"/>
  <c r="J58" i="5" s="1"/>
  <c r="J22" i="5"/>
  <c r="J20" i="5"/>
  <c r="E20" i="5"/>
  <c r="F133" i="5" s="1"/>
  <c r="J19" i="5"/>
  <c r="J14" i="5"/>
  <c r="J130" i="5" s="1"/>
  <c r="E7" i="5"/>
  <c r="E50" i="5"/>
  <c r="J39" i="4"/>
  <c r="J38" i="4"/>
  <c r="AY58" i="1" s="1"/>
  <c r="J37" i="4"/>
  <c r="AX58" i="1"/>
  <c r="BI268" i="4"/>
  <c r="BH268" i="4"/>
  <c r="BG268" i="4"/>
  <c r="BF268" i="4"/>
  <c r="T268" i="4"/>
  <c r="T267" i="4" s="1"/>
  <c r="R268" i="4"/>
  <c r="R267" i="4" s="1"/>
  <c r="P268" i="4"/>
  <c r="P267" i="4" s="1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39" i="4"/>
  <c r="BH239" i="4"/>
  <c r="BG239" i="4"/>
  <c r="BF239" i="4"/>
  <c r="T239" i="4"/>
  <c r="R239" i="4"/>
  <c r="P239" i="4"/>
  <c r="BI234" i="4"/>
  <c r="BH234" i="4"/>
  <c r="BG234" i="4"/>
  <c r="BF234" i="4"/>
  <c r="T234" i="4"/>
  <c r="R234" i="4"/>
  <c r="P234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6" i="4"/>
  <c r="BH206" i="4"/>
  <c r="BG206" i="4"/>
  <c r="BF206" i="4"/>
  <c r="T206" i="4"/>
  <c r="R206" i="4"/>
  <c r="P206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7" i="4"/>
  <c r="BH157" i="4"/>
  <c r="BG157" i="4"/>
  <c r="BF157" i="4"/>
  <c r="T157" i="4"/>
  <c r="R157" i="4"/>
  <c r="P157" i="4"/>
  <c r="BI151" i="4"/>
  <c r="BH151" i="4"/>
  <c r="BG151" i="4"/>
  <c r="BF151" i="4"/>
  <c r="T151" i="4"/>
  <c r="R151" i="4"/>
  <c r="P151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6" i="4"/>
  <c r="BH126" i="4"/>
  <c r="BG126" i="4"/>
  <c r="BF126" i="4"/>
  <c r="T126" i="4"/>
  <c r="R126" i="4"/>
  <c r="P126" i="4"/>
  <c r="BI118" i="4"/>
  <c r="BH118" i="4"/>
  <c r="BG118" i="4"/>
  <c r="BF118" i="4"/>
  <c r="T118" i="4"/>
  <c r="R118" i="4"/>
  <c r="P118" i="4"/>
  <c r="BI111" i="4"/>
  <c r="BH111" i="4"/>
  <c r="BG111" i="4"/>
  <c r="BF111" i="4"/>
  <c r="T111" i="4"/>
  <c r="R111" i="4"/>
  <c r="P111" i="4"/>
  <c r="BI105" i="4"/>
  <c r="BH105" i="4"/>
  <c r="BG105" i="4"/>
  <c r="BF105" i="4"/>
  <c r="T105" i="4"/>
  <c r="R105" i="4"/>
  <c r="P105" i="4"/>
  <c r="BI100" i="4"/>
  <c r="BH100" i="4"/>
  <c r="BG100" i="4"/>
  <c r="BF100" i="4"/>
  <c r="T100" i="4"/>
  <c r="R100" i="4"/>
  <c r="P100" i="4"/>
  <c r="BI95" i="4"/>
  <c r="BH95" i="4"/>
  <c r="BG95" i="4"/>
  <c r="BF95" i="4"/>
  <c r="T95" i="4"/>
  <c r="R95" i="4"/>
  <c r="P95" i="4"/>
  <c r="J89" i="4"/>
  <c r="J88" i="4"/>
  <c r="F88" i="4"/>
  <c r="F86" i="4"/>
  <c r="E84" i="4"/>
  <c r="J59" i="4"/>
  <c r="J58" i="4"/>
  <c r="F58" i="4"/>
  <c r="F56" i="4"/>
  <c r="E54" i="4"/>
  <c r="J20" i="4"/>
  <c r="E20" i="4"/>
  <c r="F59" i="4" s="1"/>
  <c r="J19" i="4"/>
  <c r="J14" i="4"/>
  <c r="J86" i="4"/>
  <c r="E7" i="4"/>
  <c r="E80" i="4"/>
  <c r="J39" i="3"/>
  <c r="J38" i="3"/>
  <c r="AY57" i="1" s="1"/>
  <c r="J37" i="3"/>
  <c r="AX57" i="1"/>
  <c r="BI216" i="3"/>
  <c r="BH216" i="3"/>
  <c r="BG216" i="3"/>
  <c r="BF216" i="3"/>
  <c r="T216" i="3"/>
  <c r="T215" i="3" s="1"/>
  <c r="R216" i="3"/>
  <c r="R215" i="3"/>
  <c r="P216" i="3"/>
  <c r="P215" i="3" s="1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88" i="3"/>
  <c r="BH188" i="3"/>
  <c r="BG188" i="3"/>
  <c r="BF188" i="3"/>
  <c r="T188" i="3"/>
  <c r="R188" i="3"/>
  <c r="P188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1" i="3"/>
  <c r="BH171" i="3"/>
  <c r="BG171" i="3"/>
  <c r="BF171" i="3"/>
  <c r="T171" i="3"/>
  <c r="R171" i="3"/>
  <c r="P171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7" i="3"/>
  <c r="BH107" i="3"/>
  <c r="BG107" i="3"/>
  <c r="BF107" i="3"/>
  <c r="T107" i="3"/>
  <c r="R107" i="3"/>
  <c r="P107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4" i="3"/>
  <c r="BH94" i="3"/>
  <c r="BG94" i="3"/>
  <c r="BF94" i="3"/>
  <c r="F36" i="3" s="1"/>
  <c r="T94" i="3"/>
  <c r="R94" i="3"/>
  <c r="P94" i="3"/>
  <c r="J88" i="3"/>
  <c r="J87" i="3"/>
  <c r="F87" i="3"/>
  <c r="F85" i="3"/>
  <c r="E83" i="3"/>
  <c r="J59" i="3"/>
  <c r="J58" i="3"/>
  <c r="F58" i="3"/>
  <c r="F56" i="3"/>
  <c r="E54" i="3"/>
  <c r="J20" i="3"/>
  <c r="E20" i="3"/>
  <c r="F88" i="3" s="1"/>
  <c r="J19" i="3"/>
  <c r="J14" i="3"/>
  <c r="J85" i="3" s="1"/>
  <c r="E7" i="3"/>
  <c r="E79" i="3" s="1"/>
  <c r="J39" i="2"/>
  <c r="J38" i="2"/>
  <c r="AY56" i="1" s="1"/>
  <c r="J37" i="2"/>
  <c r="AX56" i="1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T98" i="2"/>
  <c r="R99" i="2"/>
  <c r="R98" i="2" s="1"/>
  <c r="P99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F39" i="2" s="1"/>
  <c r="BH90" i="2"/>
  <c r="BG90" i="2"/>
  <c r="BF90" i="2"/>
  <c r="J36" i="2" s="1"/>
  <c r="T90" i="2"/>
  <c r="R90" i="2"/>
  <c r="P90" i="2"/>
  <c r="J85" i="2"/>
  <c r="J84" i="2"/>
  <c r="F84" i="2"/>
  <c r="F82" i="2"/>
  <c r="E80" i="2"/>
  <c r="J59" i="2"/>
  <c r="J58" i="2"/>
  <c r="F58" i="2"/>
  <c r="F56" i="2"/>
  <c r="E54" i="2"/>
  <c r="J20" i="2"/>
  <c r="E20" i="2"/>
  <c r="F85" i="2" s="1"/>
  <c r="J19" i="2"/>
  <c r="J14" i="2"/>
  <c r="J82" i="2"/>
  <c r="E7" i="2"/>
  <c r="E76" i="2" s="1"/>
  <c r="L50" i="1"/>
  <c r="AM50" i="1"/>
  <c r="AM49" i="1"/>
  <c r="L49" i="1"/>
  <c r="AM47" i="1"/>
  <c r="L47" i="1"/>
  <c r="L45" i="1"/>
  <c r="L44" i="1"/>
  <c r="J99" i="2"/>
  <c r="BK183" i="3"/>
  <c r="J143" i="3"/>
  <c r="J268" i="4"/>
  <c r="BK214" i="4"/>
  <c r="BK206" i="4"/>
  <c r="BK697" i="5"/>
  <c r="BK536" i="5"/>
  <c r="BK454" i="5"/>
  <c r="J319" i="5"/>
  <c r="BK182" i="5"/>
  <c r="BK574" i="5"/>
  <c r="J381" i="5"/>
  <c r="BK215" i="5"/>
  <c r="J432" i="5"/>
  <c r="BK154" i="7"/>
  <c r="J103" i="8"/>
  <c r="J130" i="3"/>
  <c r="J172" i="4"/>
  <c r="J176" i="4"/>
  <c r="J164" i="3"/>
  <c r="J111" i="4"/>
  <c r="J688" i="5"/>
  <c r="J397" i="5"/>
  <c r="J161" i="5"/>
  <c r="J629" i="5"/>
  <c r="BK403" i="5"/>
  <c r="BK140" i="6"/>
  <c r="BK243" i="7"/>
  <c r="J98" i="7"/>
  <c r="BK138" i="3"/>
  <c r="BK255" i="4"/>
  <c r="J648" i="5"/>
  <c r="J304" i="5"/>
  <c r="J89" i="6"/>
  <c r="J102" i="2"/>
  <c r="BK143" i="3"/>
  <c r="J126" i="3"/>
  <c r="J194" i="3"/>
  <c r="BK161" i="4"/>
  <c r="J244" i="4"/>
  <c r="BK244" i="4"/>
  <c r="J639" i="5"/>
  <c r="BK482" i="5"/>
  <c r="J347" i="5"/>
  <c r="BK688" i="5"/>
  <c r="BK515" i="5"/>
  <c r="J307" i="5"/>
  <c r="BK223" i="7"/>
  <c r="J416" i="5"/>
  <c r="J234" i="5"/>
  <c r="BK119" i="6"/>
  <c r="J113" i="3"/>
  <c r="J157" i="4"/>
  <c r="J186" i="5"/>
  <c r="BK595" i="5"/>
  <c r="BK366" i="5"/>
  <c r="BK142" i="5"/>
  <c r="J112" i="7"/>
  <c r="BK192" i="5"/>
  <c r="BK501" i="5"/>
  <c r="J264" i="5"/>
  <c r="J161" i="4"/>
  <c r="J197" i="4"/>
  <c r="BK212" i="5"/>
  <c r="BK623" i="5"/>
  <c r="BK357" i="5"/>
  <c r="J119" i="7"/>
  <c r="BK601" i="5"/>
  <c r="BK400" i="5"/>
  <c r="BK116" i="6"/>
  <c r="BK658" i="5"/>
  <c r="BK522" i="5"/>
  <c r="BK378" i="5"/>
  <c r="BK267" i="5"/>
  <c r="BK139" i="5"/>
  <c r="BK101" i="6"/>
  <c r="BK245" i="7"/>
  <c r="BK110" i="6"/>
  <c r="J247" i="7"/>
  <c r="BK488" i="5"/>
  <c r="BK388" i="5"/>
  <c r="J247" i="5"/>
  <c r="BK138" i="7"/>
  <c r="J243" i="7"/>
  <c r="J90" i="2"/>
  <c r="J117" i="3"/>
  <c r="J259" i="4"/>
  <c r="J642" i="5"/>
  <c r="BK117" i="3"/>
  <c r="J252" i="4"/>
  <c r="J211" i="4"/>
  <c r="J451" i="5"/>
  <c r="J322" i="5"/>
  <c r="BK545" i="5"/>
  <c r="J258" i="5"/>
  <c r="BK107" i="6"/>
  <c r="BK115" i="8"/>
  <c r="BK197" i="3"/>
  <c r="J224" i="4"/>
  <c r="BK703" i="5"/>
  <c r="BK694" i="5"/>
  <c r="J571" i="5"/>
  <c r="BK423" i="5"/>
  <c r="J189" i="5"/>
  <c r="BK121" i="8"/>
  <c r="BK200" i="4"/>
  <c r="J645" i="5"/>
  <c r="BK664" i="5"/>
  <c r="BK479" i="5"/>
  <c r="BK231" i="5"/>
  <c r="J128" i="6"/>
  <c r="BK683" i="5"/>
  <c r="BK190" i="7"/>
  <c r="BK518" i="5"/>
  <c r="BK292" i="5"/>
  <c r="BK216" i="7"/>
  <c r="BK571" i="5"/>
  <c r="BK375" i="5"/>
  <c r="J221" i="7"/>
  <c r="J539" i="5"/>
  <c r="J403" i="5"/>
  <c r="J301" i="5"/>
  <c r="BK155" i="5"/>
  <c r="J230" i="7"/>
  <c r="BK86" i="8"/>
  <c r="BK113" i="6"/>
  <c r="J216" i="7"/>
  <c r="BK298" i="5"/>
  <c r="BK525" i="5"/>
  <c r="J388" i="5"/>
  <c r="J86" i="6"/>
  <c r="J95" i="6"/>
  <c r="BK92" i="2"/>
  <c r="BK126" i="3"/>
  <c r="BK208" i="3"/>
  <c r="BK107" i="3"/>
  <c r="J100" i="4"/>
  <c r="J151" i="4"/>
  <c r="J105" i="4"/>
  <c r="J651" i="5"/>
  <c r="J497" i="5"/>
  <c r="BK391" i="5"/>
  <c r="J335" i="5"/>
  <c r="BK629" i="5"/>
  <c r="BK442" i="5"/>
  <c r="BK277" i="5"/>
  <c r="J124" i="8"/>
  <c r="J410" i="5"/>
  <c r="BK244" i="5"/>
  <c r="BK258" i="5"/>
  <c r="J674" i="5"/>
  <c r="J574" i="5"/>
  <c r="J445" i="5"/>
  <c r="J313" i="5"/>
  <c r="J228" i="5"/>
  <c r="J251" i="7"/>
  <c r="J130" i="7"/>
  <c r="J94" i="2"/>
  <c r="J183" i="3"/>
  <c r="BK172" i="4"/>
  <c r="J612" i="5"/>
  <c r="J96" i="3"/>
  <c r="BK164" i="4"/>
  <c r="BK635" i="5"/>
  <c r="J378" i="5"/>
  <c r="BK164" i="5"/>
  <c r="BK508" i="5"/>
  <c r="J283" i="5"/>
  <c r="BK137" i="6"/>
  <c r="BK209" i="7"/>
  <c r="F37" i="2"/>
  <c r="J199" i="7"/>
  <c r="BK609" i="5"/>
  <c r="BK468" i="5"/>
  <c r="BK363" i="5"/>
  <c r="J292" i="5"/>
  <c r="J170" i="5"/>
  <c r="BK93" i="7"/>
  <c r="J143" i="6"/>
  <c r="BK89" i="6"/>
  <c r="BK202" i="3"/>
  <c r="BK122" i="3"/>
  <c r="BK220" i="4"/>
  <c r="BK249" i="4"/>
  <c r="J214" i="4"/>
  <c r="BK181" i="4"/>
  <c r="J617" i="5"/>
  <c r="J532" i="5"/>
  <c r="J438" i="5"/>
  <c r="J231" i="5"/>
  <c r="BK674" i="5"/>
  <c r="J468" i="5"/>
  <c r="J238" i="5"/>
  <c r="BK124" i="8"/>
  <c r="J423" i="5"/>
  <c r="BK221" i="5"/>
  <c r="J295" i="5"/>
  <c r="BK617" i="5"/>
  <c r="J548" i="5"/>
  <c r="BK407" i="5"/>
  <c r="J289" i="5"/>
  <c r="J158" i="5"/>
  <c r="J190" i="7"/>
  <c r="BK99" i="8"/>
  <c r="J178" i="3"/>
  <c r="BK212" i="3"/>
  <c r="J190" i="4"/>
  <c r="BK581" i="5"/>
  <c r="J247" i="4"/>
  <c r="J118" i="4"/>
  <c r="BK494" i="5"/>
  <c r="J351" i="5"/>
  <c r="J670" i="5"/>
  <c r="BK426" i="5"/>
  <c r="BK143" i="6"/>
  <c r="BK247" i="7"/>
  <c r="BK109" i="8"/>
  <c r="J200" i="3"/>
  <c r="BK211" i="4"/>
  <c r="J683" i="5"/>
  <c r="BK667" i="5"/>
  <c r="BK472" i="5"/>
  <c r="J316" i="5"/>
  <c r="J173" i="5"/>
  <c r="J127" i="8"/>
  <c r="J234" i="4"/>
  <c r="J241" i="5"/>
  <c r="J559" i="5"/>
  <c r="J341" i="5"/>
  <c r="J176" i="5"/>
  <c r="J707" i="5"/>
  <c r="BK125" i="6"/>
  <c r="J454" i="5"/>
  <c r="J225" i="5"/>
  <c r="J697" i="5"/>
  <c r="J508" i="5"/>
  <c r="BK95" i="6"/>
  <c r="BK626" i="5"/>
  <c r="J504" i="5"/>
  <c r="BK94" i="2"/>
  <c r="J92" i="2"/>
  <c r="J205" i="3"/>
  <c r="J171" i="3"/>
  <c r="BK113" i="3"/>
  <c r="J148" i="3"/>
  <c r="BK233" i="7"/>
  <c r="BK104" i="2"/>
  <c r="BK148" i="5"/>
  <c r="J112" i="8"/>
  <c r="BK598" i="5"/>
  <c r="BK476" i="5"/>
  <c r="BK270" i="5"/>
  <c r="BK128" i="6"/>
  <c r="J92" i="8"/>
  <c r="BK620" i="5"/>
  <c r="J485" i="5"/>
  <c r="BK104" i="6"/>
  <c r="J117" i="7"/>
  <c r="J578" i="5"/>
  <c r="BK465" i="5"/>
  <c r="BK416" i="5"/>
  <c r="BK347" i="5"/>
  <c r="BK274" i="5"/>
  <c r="J198" i="5"/>
  <c r="J245" i="7"/>
  <c r="BK118" i="8"/>
  <c r="J107" i="6"/>
  <c r="J119" i="6"/>
  <c r="BK211" i="7"/>
  <c r="J96" i="2"/>
  <c r="BK171" i="3"/>
  <c r="J107" i="3"/>
  <c r="J255" i="4"/>
  <c r="BK268" i="4"/>
  <c r="BK234" i="4"/>
  <c r="J164" i="4"/>
  <c r="J542" i="5"/>
  <c r="J501" i="5"/>
  <c r="J372" i="5"/>
  <c r="BK289" i="5"/>
  <c r="J554" i="5"/>
  <c r="J332" i="5"/>
  <c r="J142" i="5"/>
  <c r="J476" i="5"/>
  <c r="J357" i="5"/>
  <c r="J164" i="5"/>
  <c r="BK151" i="5"/>
  <c r="J609" i="5"/>
  <c r="J525" i="5"/>
  <c r="BK326" i="5"/>
  <c r="J212" i="5"/>
  <c r="J233" i="7"/>
  <c r="BK98" i="7"/>
  <c r="AS55" i="1"/>
  <c r="J133" i="4"/>
  <c r="J442" i="5"/>
  <c r="BK680" i="5"/>
  <c r="BK445" i="5"/>
  <c r="J155" i="5"/>
  <c r="J122" i="6"/>
  <c r="BK92" i="8"/>
  <c r="J216" i="3"/>
  <c r="BK280" i="5"/>
  <c r="BK195" i="5"/>
  <c r="J413" i="5"/>
  <c r="BK145" i="5"/>
  <c r="BK670" i="5"/>
  <c r="BK429" i="5"/>
  <c r="J138" i="7"/>
  <c r="J585" i="5"/>
  <c r="BK438" i="5"/>
  <c r="BK313" i="5"/>
  <c r="BK228" i="5"/>
  <c r="J113" i="6"/>
  <c r="BK132" i="7"/>
  <c r="BK95" i="8"/>
  <c r="BK230" i="7"/>
  <c r="BK99" i="2"/>
  <c r="AS59" i="1"/>
  <c r="BK188" i="3"/>
  <c r="J212" i="3"/>
  <c r="BK96" i="3"/>
  <c r="J160" i="3"/>
  <c r="J99" i="3"/>
  <c r="BK130" i="3"/>
  <c r="BK239" i="4"/>
  <c r="BK151" i="4"/>
  <c r="J146" i="4"/>
  <c r="BK197" i="4"/>
  <c r="BK111" i="4"/>
  <c r="BK186" i="4"/>
  <c r="J220" i="4"/>
  <c r="BK707" i="5"/>
  <c r="J626" i="5"/>
  <c r="BK539" i="5"/>
  <c r="BK529" i="5"/>
  <c r="J465" i="5"/>
  <c r="BK413" i="5"/>
  <c r="BK173" i="5"/>
  <c r="J274" i="5"/>
  <c r="BK604" i="5"/>
  <c r="BK497" i="5"/>
  <c r="BK354" i="5"/>
  <c r="J116" i="6"/>
  <c r="BK112" i="8"/>
  <c r="J429" i="5"/>
  <c r="J375" i="5"/>
  <c r="J203" i="5"/>
  <c r="BK301" i="5"/>
  <c r="J694" i="5"/>
  <c r="BK661" i="5"/>
  <c r="BK551" i="5"/>
  <c r="BK462" i="5"/>
  <c r="BK372" i="5"/>
  <c r="J298" i="5"/>
  <c r="BK241" i="5"/>
  <c r="BK134" i="7"/>
  <c r="BK251" i="7"/>
  <c r="BK102" i="2"/>
  <c r="BK155" i="3"/>
  <c r="BK146" i="4"/>
  <c r="J142" i="4"/>
  <c r="J588" i="5"/>
  <c r="BK283" i="5"/>
  <c r="J654" i="5"/>
  <c r="J529" i="5"/>
  <c r="J400" i="5"/>
  <c r="J270" i="5"/>
  <c r="BK186" i="5"/>
  <c r="BK175" i="7"/>
  <c r="J208" i="3"/>
  <c r="BK205" i="3"/>
  <c r="J126" i="4"/>
  <c r="BK118" i="4"/>
  <c r="J598" i="5"/>
  <c r="J145" i="5"/>
  <c r="BK612" i="5"/>
  <c r="J435" i="5"/>
  <c r="BK304" i="5"/>
  <c r="J215" i="5"/>
  <c r="J106" i="8"/>
  <c r="J249" i="4"/>
  <c r="BK585" i="5"/>
  <c r="BK241" i="7"/>
  <c r="J667" i="5"/>
  <c r="BK504" i="5"/>
  <c r="BK322" i="5"/>
  <c r="BK218" i="5"/>
  <c r="BK127" i="8"/>
  <c r="BK642" i="5"/>
  <c r="J522" i="5"/>
  <c r="BK360" i="5"/>
  <c r="BK117" i="7"/>
  <c r="BK639" i="5"/>
  <c r="BK548" i="5"/>
  <c r="J448" i="5"/>
  <c r="BK394" i="5"/>
  <c r="J338" i="5"/>
  <c r="J244" i="5"/>
  <c r="BK209" i="5"/>
  <c r="J137" i="6"/>
  <c r="BK86" i="6"/>
  <c r="J175" i="7"/>
  <c r="BK105" i="7"/>
  <c r="J140" i="6"/>
  <c r="J101" i="6"/>
  <c r="J658" i="5"/>
  <c r="BK410" i="5"/>
  <c r="BK189" i="5"/>
  <c r="J218" i="5"/>
  <c r="BK168" i="7"/>
  <c r="BK448" i="5"/>
  <c r="J394" i="5"/>
  <c r="BK332" i="5"/>
  <c r="BK179" i="5"/>
  <c r="BK316" i="5"/>
  <c r="BK206" i="5"/>
  <c r="J680" i="5"/>
  <c r="J664" i="5"/>
  <c r="BK632" i="5"/>
  <c r="J564" i="5"/>
  <c r="BK511" i="5"/>
  <c r="BK435" i="5"/>
  <c r="BK338" i="5"/>
  <c r="J267" i="5"/>
  <c r="J209" i="5"/>
  <c r="BK203" i="5"/>
  <c r="J93" i="7"/>
  <c r="J118" i="8"/>
  <c r="BK96" i="2"/>
  <c r="BK216" i="3"/>
  <c r="J138" i="3"/>
  <c r="J137" i="4"/>
  <c r="BK137" i="4"/>
  <c r="J228" i="4"/>
  <c r="J703" i="5"/>
  <c r="BK90" i="2"/>
  <c r="J188" i="3"/>
  <c r="BK148" i="3"/>
  <c r="BK157" i="4"/>
  <c r="BK228" i="4"/>
  <c r="BK105" i="4"/>
  <c r="J601" i="5"/>
  <c r="J457" i="5"/>
  <c r="BK341" i="5"/>
  <c r="J277" i="5"/>
  <c r="BK592" i="5"/>
  <c r="BK335" i="5"/>
  <c r="J195" i="5"/>
  <c r="J134" i="7"/>
  <c r="J115" i="8"/>
  <c r="BK213" i="7"/>
  <c r="BK194" i="3"/>
  <c r="J197" i="3"/>
  <c r="J263" i="4"/>
  <c r="BK190" i="4"/>
  <c r="J632" i="5"/>
  <c r="BK158" i="5"/>
  <c r="J620" i="5"/>
  <c r="J515" i="5"/>
  <c r="J385" i="5"/>
  <c r="BK247" i="5"/>
  <c r="J105" i="7"/>
  <c r="BK106" i="8"/>
  <c r="BK178" i="3"/>
  <c r="J181" i="4"/>
  <c r="J700" i="5"/>
  <c r="J691" i="5"/>
  <c r="BK588" i="5"/>
  <c r="BK457" i="5"/>
  <c r="J363" i="5"/>
  <c r="J206" i="5"/>
  <c r="J168" i="4"/>
  <c r="J206" i="4"/>
  <c r="J623" i="5"/>
  <c r="BK112" i="7"/>
  <c r="BK648" i="5"/>
  <c r="J545" i="5"/>
  <c r="BK369" i="5"/>
  <c r="BK234" i="5"/>
  <c r="BK167" i="5"/>
  <c r="J154" i="7"/>
  <c r="J661" i="5"/>
  <c r="BK542" i="5"/>
  <c r="BK319" i="5"/>
  <c r="J241" i="7"/>
  <c r="BK691" i="5"/>
  <c r="BK559" i="5"/>
  <c r="J488" i="5"/>
  <c r="BK432" i="5"/>
  <c r="BK329" i="5"/>
  <c r="BK250" i="5"/>
  <c r="BK170" i="5"/>
  <c r="BK176" i="5"/>
  <c r="BK122" i="6"/>
  <c r="J213" i="7"/>
  <c r="J211" i="7"/>
  <c r="J121" i="8"/>
  <c r="J134" i="6"/>
  <c r="J98" i="6"/>
  <c r="BK130" i="7"/>
  <c r="BK134" i="6"/>
  <c r="BK381" i="5"/>
  <c r="J326" i="5"/>
  <c r="J329" i="5"/>
  <c r="J280" i="5"/>
  <c r="BK700" i="5"/>
  <c r="BK651" i="5"/>
  <c r="J581" i="5"/>
  <c r="BK419" i="5"/>
  <c r="BK351" i="5"/>
  <c r="J139" i="5"/>
  <c r="BK221" i="7"/>
  <c r="BK199" i="7"/>
  <c r="J89" i="8"/>
  <c r="F38" i="2"/>
  <c r="BK200" i="3"/>
  <c r="BK94" i="3"/>
  <c r="BK247" i="4"/>
  <c r="J95" i="4"/>
  <c r="BK578" i="5"/>
  <c r="J419" i="5"/>
  <c r="BK198" i="5"/>
  <c r="BK564" i="5"/>
  <c r="J472" i="5"/>
  <c r="J366" i="5"/>
  <c r="BK92" i="6"/>
  <c r="BK98" i="6"/>
  <c r="J209" i="7"/>
  <c r="J125" i="6"/>
  <c r="BK89" i="8"/>
  <c r="J155" i="3"/>
  <c r="J122" i="3"/>
  <c r="BK95" i="4"/>
  <c r="BK168" i="4"/>
  <c r="BK310" i="5"/>
  <c r="J250" i="5"/>
  <c r="J635" i="5"/>
  <c r="J551" i="5"/>
  <c r="BK451" i="5"/>
  <c r="BK344" i="5"/>
  <c r="BK225" i="5"/>
  <c r="BK131" i="6"/>
  <c r="BK176" i="4"/>
  <c r="J354" i="5"/>
  <c r="BK645" i="5"/>
  <c r="J518" i="5"/>
  <c r="J407" i="5"/>
  <c r="J182" i="5"/>
  <c r="J99" i="8"/>
  <c r="BK142" i="4"/>
  <c r="J186" i="4"/>
  <c r="J148" i="5"/>
  <c r="BK255" i="5"/>
  <c r="BK567" i="5"/>
  <c r="J391" i="5"/>
  <c r="J255" i="5"/>
  <c r="J146" i="6"/>
  <c r="BK103" i="8"/>
  <c r="BK554" i="5"/>
  <c r="J462" i="5"/>
  <c r="BK119" i="7"/>
  <c r="J130" i="8"/>
  <c r="J604" i="5"/>
  <c r="J511" i="5"/>
  <c r="J369" i="5"/>
  <c r="BK261" i="5"/>
  <c r="J221" i="5"/>
  <c r="J131" i="6"/>
  <c r="J223" i="7"/>
  <c r="J132" i="7"/>
  <c r="BK146" i="6"/>
  <c r="J104" i="6"/>
  <c r="J168" i="7"/>
  <c r="J202" i="3"/>
  <c r="BK126" i="4"/>
  <c r="BK252" i="4"/>
  <c r="BK133" i="4"/>
  <c r="J592" i="5"/>
  <c r="BK485" i="5"/>
  <c r="J426" i="5"/>
  <c r="J310" i="5"/>
  <c r="J536" i="5"/>
  <c r="BK264" i="5"/>
  <c r="J95" i="8"/>
  <c r="J344" i="5"/>
  <c r="J151" i="5"/>
  <c r="J179" i="5"/>
  <c r="J595" i="5"/>
  <c r="J482" i="5"/>
  <c r="BK397" i="5"/>
  <c r="J261" i="5"/>
  <c r="J167" i="5"/>
  <c r="BK130" i="8"/>
  <c r="J94" i="3"/>
  <c r="BK259" i="4"/>
  <c r="J239" i="4"/>
  <c r="J104" i="2"/>
  <c r="BK160" i="3"/>
  <c r="J200" i="4"/>
  <c r="J479" i="5"/>
  <c r="BK238" i="5"/>
  <c r="BK654" i="5"/>
  <c r="BK307" i="5"/>
  <c r="J92" i="6"/>
  <c r="BK161" i="5"/>
  <c r="J86" i="8"/>
  <c r="BK99" i="3"/>
  <c r="BK263" i="4"/>
  <c r="J360" i="5"/>
  <c r="BK677" i="5"/>
  <c r="J494" i="5"/>
  <c r="BK295" i="5"/>
  <c r="J110" i="6"/>
  <c r="BK164" i="3"/>
  <c r="BK224" i="4"/>
  <c r="J567" i="5"/>
  <c r="BK532" i="5"/>
  <c r="BK385" i="5"/>
  <c r="J109" i="8"/>
  <c r="BK100" i="4"/>
  <c r="J192" i="5"/>
  <c r="J677" i="5"/>
  <c r="F36" i="2" l="1"/>
  <c r="BK101" i="2"/>
  <c r="J101" i="2"/>
  <c r="J66" i="2" s="1"/>
  <c r="BK116" i="3"/>
  <c r="J116" i="3" s="1"/>
  <c r="J67" i="3" s="1"/>
  <c r="R204" i="3"/>
  <c r="P101" i="2"/>
  <c r="P89" i="2"/>
  <c r="P88" i="2"/>
  <c r="AU56" i="1"/>
  <c r="R116" i="3"/>
  <c r="R101" i="2"/>
  <c r="R89" i="2"/>
  <c r="R88" i="2" s="1"/>
  <c r="BK93" i="3"/>
  <c r="J93" i="3" s="1"/>
  <c r="J65" i="3" s="1"/>
  <c r="P116" i="3"/>
  <c r="BK204" i="3"/>
  <c r="J204" i="3"/>
  <c r="J68" i="3"/>
  <c r="P94" i="4"/>
  <c r="P185" i="4"/>
  <c r="P219" i="4"/>
  <c r="R238" i="4"/>
  <c r="T251" i="4"/>
  <c r="P154" i="5"/>
  <c r="R185" i="5"/>
  <c r="BK224" i="5"/>
  <c r="J224" i="5"/>
  <c r="J70" i="5" s="1"/>
  <c r="BK237" i="5"/>
  <c r="J237" i="5"/>
  <c r="J71" i="5"/>
  <c r="R254" i="5"/>
  <c r="T273" i="5"/>
  <c r="BK325" i="5"/>
  <c r="J325" i="5" s="1"/>
  <c r="J78" i="5" s="1"/>
  <c r="P350" i="5"/>
  <c r="R384" i="5"/>
  <c r="BK422" i="5"/>
  <c r="J422" i="5" s="1"/>
  <c r="J82" i="5" s="1"/>
  <c r="P441" i="5"/>
  <c r="BK461" i="5"/>
  <c r="J461" i="5" s="1"/>
  <c r="J85" i="5" s="1"/>
  <c r="R475" i="5"/>
  <c r="R493" i="5"/>
  <c r="BK507" i="5"/>
  <c r="J507" i="5" s="1"/>
  <c r="J92" i="5" s="1"/>
  <c r="P514" i="5"/>
  <c r="BK528" i="5"/>
  <c r="J528" i="5"/>
  <c r="J95" i="5"/>
  <c r="P535" i="5"/>
  <c r="T563" i="5"/>
  <c r="BK577" i="5"/>
  <c r="J577" i="5"/>
  <c r="J102" i="5" s="1"/>
  <c r="P591" i="5"/>
  <c r="BK616" i="5"/>
  <c r="J616" i="5" s="1"/>
  <c r="J108" i="5" s="1"/>
  <c r="P638" i="5"/>
  <c r="R657" i="5"/>
  <c r="P687" i="5"/>
  <c r="P686" i="5"/>
  <c r="T85" i="6"/>
  <c r="P97" i="7"/>
  <c r="P91" i="7"/>
  <c r="P90" i="7" s="1"/>
  <c r="AU62" i="1" s="1"/>
  <c r="T101" i="2"/>
  <c r="T89" i="2" s="1"/>
  <c r="T88" i="2" s="1"/>
  <c r="R93" i="3"/>
  <c r="BK94" i="4"/>
  <c r="J94" i="4" s="1"/>
  <c r="J65" i="4" s="1"/>
  <c r="T94" i="4"/>
  <c r="R185" i="4"/>
  <c r="R93" i="4" s="1"/>
  <c r="R92" i="4" s="1"/>
  <c r="BK219" i="4"/>
  <c r="J219" i="4"/>
  <c r="J67" i="4"/>
  <c r="T219" i="4"/>
  <c r="P238" i="4"/>
  <c r="BK251" i="4"/>
  <c r="J251" i="4" s="1"/>
  <c r="J69" i="4" s="1"/>
  <c r="R251" i="4"/>
  <c r="BK138" i="5"/>
  <c r="J138" i="5" s="1"/>
  <c r="J65" i="5" s="1"/>
  <c r="R138" i="5"/>
  <c r="BK154" i="5"/>
  <c r="J154" i="5" s="1"/>
  <c r="J66" i="5" s="1"/>
  <c r="T154" i="5"/>
  <c r="P185" i="5"/>
  <c r="BK202" i="5"/>
  <c r="J202" i="5" s="1"/>
  <c r="J69" i="5" s="1"/>
  <c r="R202" i="5"/>
  <c r="P224" i="5"/>
  <c r="T224" i="5"/>
  <c r="P237" i="5"/>
  <c r="T237" i="5"/>
  <c r="P254" i="5"/>
  <c r="BK273" i="5"/>
  <c r="J273" i="5"/>
  <c r="J74" i="5" s="1"/>
  <c r="R273" i="5"/>
  <c r="P288" i="5"/>
  <c r="T288" i="5"/>
  <c r="R325" i="5"/>
  <c r="T325" i="5"/>
  <c r="R350" i="5"/>
  <c r="BK384" i="5"/>
  <c r="J384" i="5"/>
  <c r="J80" i="5" s="1"/>
  <c r="T384" i="5"/>
  <c r="P406" i="5"/>
  <c r="T406" i="5"/>
  <c r="R422" i="5"/>
  <c r="BK441" i="5"/>
  <c r="J441" i="5" s="1"/>
  <c r="J83" i="5" s="1"/>
  <c r="R441" i="5"/>
  <c r="R461" i="5"/>
  <c r="R460" i="5"/>
  <c r="BK493" i="5"/>
  <c r="J493" i="5" s="1"/>
  <c r="J90" i="5" s="1"/>
  <c r="T493" i="5"/>
  <c r="P500" i="5"/>
  <c r="T500" i="5"/>
  <c r="P507" i="5"/>
  <c r="BK514" i="5"/>
  <c r="J514" i="5"/>
  <c r="J93" i="5" s="1"/>
  <c r="T514" i="5"/>
  <c r="P521" i="5"/>
  <c r="T521" i="5"/>
  <c r="P528" i="5"/>
  <c r="R528" i="5"/>
  <c r="T528" i="5"/>
  <c r="R535" i="5"/>
  <c r="P563" i="5"/>
  <c r="BK570" i="5"/>
  <c r="J570" i="5" s="1"/>
  <c r="J101" i="5" s="1"/>
  <c r="R570" i="5"/>
  <c r="P577" i="5"/>
  <c r="T577" i="5"/>
  <c r="P584" i="5"/>
  <c r="BK591" i="5"/>
  <c r="J591" i="5"/>
  <c r="J104" i="5"/>
  <c r="T591" i="5"/>
  <c r="BK608" i="5"/>
  <c r="J608" i="5" s="1"/>
  <c r="J106" i="5" s="1"/>
  <c r="R608" i="5"/>
  <c r="R616" i="5"/>
  <c r="BK638" i="5"/>
  <c r="BK615" i="5" s="1"/>
  <c r="J615" i="5" s="1"/>
  <c r="J107" i="5" s="1"/>
  <c r="J638" i="5"/>
  <c r="J109" i="5"/>
  <c r="R638" i="5"/>
  <c r="BK657" i="5"/>
  <c r="J657" i="5"/>
  <c r="J110" i="5" s="1"/>
  <c r="T657" i="5"/>
  <c r="P673" i="5"/>
  <c r="T673" i="5"/>
  <c r="T687" i="5"/>
  <c r="T686" i="5" s="1"/>
  <c r="BK85" i="6"/>
  <c r="J85" i="6"/>
  <c r="J32" i="6" s="1"/>
  <c r="P85" i="6"/>
  <c r="AU61" i="1" s="1"/>
  <c r="BK97" i="7"/>
  <c r="J97" i="7"/>
  <c r="J66" i="7" s="1"/>
  <c r="T97" i="7"/>
  <c r="T91" i="7" s="1"/>
  <c r="T90" i="7" s="1"/>
  <c r="P85" i="8"/>
  <c r="T85" i="8"/>
  <c r="P102" i="8"/>
  <c r="P93" i="3"/>
  <c r="T93" i="3"/>
  <c r="BK98" i="3"/>
  <c r="J98" i="3"/>
  <c r="J66" i="3"/>
  <c r="P98" i="3"/>
  <c r="R98" i="3"/>
  <c r="T98" i="3"/>
  <c r="T116" i="3"/>
  <c r="P204" i="3"/>
  <c r="T204" i="3"/>
  <c r="R94" i="4"/>
  <c r="BK185" i="4"/>
  <c r="J185" i="4"/>
  <c r="J66" i="4"/>
  <c r="T185" i="4"/>
  <c r="R219" i="4"/>
  <c r="BK238" i="4"/>
  <c r="J238" i="4" s="1"/>
  <c r="J68" i="4" s="1"/>
  <c r="T238" i="4"/>
  <c r="P251" i="4"/>
  <c r="P138" i="5"/>
  <c r="T138" i="5"/>
  <c r="R154" i="5"/>
  <c r="BK185" i="5"/>
  <c r="J185" i="5"/>
  <c r="J67" i="5" s="1"/>
  <c r="T185" i="5"/>
  <c r="P202" i="5"/>
  <c r="P201" i="5" s="1"/>
  <c r="T202" i="5"/>
  <c r="T201" i="5" s="1"/>
  <c r="R224" i="5"/>
  <c r="R237" i="5"/>
  <c r="BK254" i="5"/>
  <c r="J254" i="5" s="1"/>
  <c r="J73" i="5" s="1"/>
  <c r="T254" i="5"/>
  <c r="T253" i="5" s="1"/>
  <c r="P273" i="5"/>
  <c r="BK288" i="5"/>
  <c r="J288" i="5" s="1"/>
  <c r="J77" i="5" s="1"/>
  <c r="R288" i="5"/>
  <c r="P325" i="5"/>
  <c r="BK350" i="5"/>
  <c r="J350" i="5"/>
  <c r="J79" i="5" s="1"/>
  <c r="T350" i="5"/>
  <c r="P384" i="5"/>
  <c r="BK406" i="5"/>
  <c r="J406" i="5"/>
  <c r="J81" i="5" s="1"/>
  <c r="R406" i="5"/>
  <c r="P422" i="5"/>
  <c r="T422" i="5"/>
  <c r="T441" i="5"/>
  <c r="P461" i="5"/>
  <c r="P460" i="5"/>
  <c r="T461" i="5"/>
  <c r="T460" i="5"/>
  <c r="BK475" i="5"/>
  <c r="J475" i="5" s="1"/>
  <c r="J87" i="5" s="1"/>
  <c r="P475" i="5"/>
  <c r="T475" i="5"/>
  <c r="P493" i="5"/>
  <c r="P492" i="5" s="1"/>
  <c r="P491" i="5" s="1"/>
  <c r="BK500" i="5"/>
  <c r="J500" i="5"/>
  <c r="J91" i="5" s="1"/>
  <c r="R500" i="5"/>
  <c r="R507" i="5"/>
  <c r="T507" i="5"/>
  <c r="R514" i="5"/>
  <c r="BK521" i="5"/>
  <c r="J521" i="5" s="1"/>
  <c r="J94" i="5" s="1"/>
  <c r="R521" i="5"/>
  <c r="BK535" i="5"/>
  <c r="J535" i="5"/>
  <c r="J96" i="5"/>
  <c r="T535" i="5"/>
  <c r="BK563" i="5"/>
  <c r="J563" i="5"/>
  <c r="J100" i="5" s="1"/>
  <c r="R563" i="5"/>
  <c r="R562" i="5" s="1"/>
  <c r="P570" i="5"/>
  <c r="T570" i="5"/>
  <c r="R577" i="5"/>
  <c r="BK584" i="5"/>
  <c r="J584" i="5"/>
  <c r="J103" i="5"/>
  <c r="R584" i="5"/>
  <c r="T584" i="5"/>
  <c r="R591" i="5"/>
  <c r="P608" i="5"/>
  <c r="T608" i="5"/>
  <c r="P616" i="5"/>
  <c r="T616" i="5"/>
  <c r="T638" i="5"/>
  <c r="P657" i="5"/>
  <c r="BK673" i="5"/>
  <c r="J673" i="5"/>
  <c r="J111" i="5"/>
  <c r="R673" i="5"/>
  <c r="BK687" i="5"/>
  <c r="J687" i="5"/>
  <c r="J113" i="5" s="1"/>
  <c r="R687" i="5"/>
  <c r="R686" i="5" s="1"/>
  <c r="R85" i="6"/>
  <c r="R97" i="7"/>
  <c r="R91" i="7" s="1"/>
  <c r="R90" i="7" s="1"/>
  <c r="BK85" i="8"/>
  <c r="J85" i="8"/>
  <c r="J61" i="8" s="1"/>
  <c r="R85" i="8"/>
  <c r="BK102" i="8"/>
  <c r="J102" i="8" s="1"/>
  <c r="J63" i="8" s="1"/>
  <c r="R102" i="8"/>
  <c r="T102" i="8"/>
  <c r="BK215" i="3"/>
  <c r="J215" i="3" s="1"/>
  <c r="J69" i="3" s="1"/>
  <c r="BK471" i="5"/>
  <c r="J471" i="5"/>
  <c r="J86" i="5" s="1"/>
  <c r="BK706" i="5"/>
  <c r="J706" i="5"/>
  <c r="J114" i="5" s="1"/>
  <c r="BK558" i="5"/>
  <c r="J558" i="5" s="1"/>
  <c r="J98" i="5" s="1"/>
  <c r="BK98" i="2"/>
  <c r="J98" i="2" s="1"/>
  <c r="J65" i="2" s="1"/>
  <c r="BK267" i="4"/>
  <c r="J267" i="4"/>
  <c r="J70" i="4" s="1"/>
  <c r="BK92" i="7"/>
  <c r="J92" i="7"/>
  <c r="J65" i="7" s="1"/>
  <c r="BK250" i="7"/>
  <c r="J250" i="7" s="1"/>
  <c r="J68" i="7" s="1"/>
  <c r="BK98" i="8"/>
  <c r="J98" i="8" s="1"/>
  <c r="J62" i="8" s="1"/>
  <c r="J52" i="8"/>
  <c r="BE106" i="8"/>
  <c r="F55" i="8"/>
  <c r="BE86" i="8"/>
  <c r="BE89" i="8"/>
  <c r="BE112" i="8"/>
  <c r="BE115" i="8"/>
  <c r="BE118" i="8"/>
  <c r="E48" i="8"/>
  <c r="BE92" i="8"/>
  <c r="BE95" i="8"/>
  <c r="BE99" i="8"/>
  <c r="BE109" i="8"/>
  <c r="BE124" i="8"/>
  <c r="BE127" i="8"/>
  <c r="BE130" i="8"/>
  <c r="BE103" i="8"/>
  <c r="BE121" i="8"/>
  <c r="J84" i="7"/>
  <c r="J58" i="7"/>
  <c r="F87" i="7"/>
  <c r="BE93" i="7"/>
  <c r="BE112" i="7"/>
  <c r="BE119" i="7"/>
  <c r="BE130" i="7"/>
  <c r="BE132" i="7"/>
  <c r="BE138" i="7"/>
  <c r="BE154" i="7"/>
  <c r="BE168" i="7"/>
  <c r="BE209" i="7"/>
  <c r="BE216" i="7"/>
  <c r="BE221" i="7"/>
  <c r="BE233" i="7"/>
  <c r="BE247" i="7"/>
  <c r="E50" i="7"/>
  <c r="BE98" i="7"/>
  <c r="BE105" i="7"/>
  <c r="BE134" i="7"/>
  <c r="BE175" i="7"/>
  <c r="BE190" i="7"/>
  <c r="BE199" i="7"/>
  <c r="BE211" i="7"/>
  <c r="BE213" i="7"/>
  <c r="BE223" i="7"/>
  <c r="BE230" i="7"/>
  <c r="BE243" i="7"/>
  <c r="BE245" i="7"/>
  <c r="BE251" i="7"/>
  <c r="BE117" i="7"/>
  <c r="BE241" i="7"/>
  <c r="E50" i="6"/>
  <c r="F59" i="6"/>
  <c r="BE86" i="6"/>
  <c r="BE89" i="6"/>
  <c r="BE101" i="6"/>
  <c r="BE104" i="6"/>
  <c r="BE107" i="6"/>
  <c r="BE110" i="6"/>
  <c r="J56" i="6"/>
  <c r="J81" i="6"/>
  <c r="BE92" i="6"/>
  <c r="BE95" i="6"/>
  <c r="BE116" i="6"/>
  <c r="BE125" i="6"/>
  <c r="BE131" i="6"/>
  <c r="BE98" i="6"/>
  <c r="BE113" i="6"/>
  <c r="BE119" i="6"/>
  <c r="BE122" i="6"/>
  <c r="BE128" i="6"/>
  <c r="BE134" i="6"/>
  <c r="BE137" i="6"/>
  <c r="BE140" i="6"/>
  <c r="BE143" i="6"/>
  <c r="BE146" i="6"/>
  <c r="J56" i="5"/>
  <c r="BE142" i="5"/>
  <c r="BE145" i="5"/>
  <c r="BE173" i="5"/>
  <c r="BE189" i="5"/>
  <c r="BE161" i="5"/>
  <c r="E124" i="5"/>
  <c r="J132" i="5"/>
  <c r="BE164" i="5"/>
  <c r="BE170" i="5"/>
  <c r="BE182" i="5"/>
  <c r="BE195" i="5"/>
  <c r="BE206" i="5"/>
  <c r="BE151" i="5"/>
  <c r="BE186" i="5"/>
  <c r="BE192" i="5"/>
  <c r="BE198" i="5"/>
  <c r="BE215" i="5"/>
  <c r="BE218" i="5"/>
  <c r="BE221" i="5"/>
  <c r="F59" i="5"/>
  <c r="BE167" i="5"/>
  <c r="BE179" i="5"/>
  <c r="BE225" i="5"/>
  <c r="BE228" i="5"/>
  <c r="BE231" i="5"/>
  <c r="BE238" i="5"/>
  <c r="BE241" i="5"/>
  <c r="BE244" i="5"/>
  <c r="BE247" i="5"/>
  <c r="BE255" i="5"/>
  <c r="BE258" i="5"/>
  <c r="BE270" i="5"/>
  <c r="BE274" i="5"/>
  <c r="BE277" i="5"/>
  <c r="BE280" i="5"/>
  <c r="BE283" i="5"/>
  <c r="BE289" i="5"/>
  <c r="BE292" i="5"/>
  <c r="BE295" i="5"/>
  <c r="BE298" i="5"/>
  <c r="BE301" i="5"/>
  <c r="BE310" i="5"/>
  <c r="BE316" i="5"/>
  <c r="BE322" i="5"/>
  <c r="BE329" i="5"/>
  <c r="BE332" i="5"/>
  <c r="BE335" i="5"/>
  <c r="BE338" i="5"/>
  <c r="BE341" i="5"/>
  <c r="BE344" i="5"/>
  <c r="BE347" i="5"/>
  <c r="BE351" i="5"/>
  <c r="BE354" i="5"/>
  <c r="BE357" i="5"/>
  <c r="BE360" i="5"/>
  <c r="BE363" i="5"/>
  <c r="BE366" i="5"/>
  <c r="BE369" i="5"/>
  <c r="BE372" i="5"/>
  <c r="BE375" i="5"/>
  <c r="BE378" i="5"/>
  <c r="BE381" i="5"/>
  <c r="BE388" i="5"/>
  <c r="BE391" i="5"/>
  <c r="BE394" i="5"/>
  <c r="BE403" i="5"/>
  <c r="BE407" i="5"/>
  <c r="BE410" i="5"/>
  <c r="BE413" i="5"/>
  <c r="BE416" i="5"/>
  <c r="BE419" i="5"/>
  <c r="BE423" i="5"/>
  <c r="BE426" i="5"/>
  <c r="BE429" i="5"/>
  <c r="BE432" i="5"/>
  <c r="BE435" i="5"/>
  <c r="BE438" i="5"/>
  <c r="BE445" i="5"/>
  <c r="BE448" i="5"/>
  <c r="BE451" i="5"/>
  <c r="BE454" i="5"/>
  <c r="BE462" i="5"/>
  <c r="BE465" i="5"/>
  <c r="BE472" i="5"/>
  <c r="BE476" i="5"/>
  <c r="BE479" i="5"/>
  <c r="BE482" i="5"/>
  <c r="BE485" i="5"/>
  <c r="BE488" i="5"/>
  <c r="BE494" i="5"/>
  <c r="BE497" i="5"/>
  <c r="BE504" i="5"/>
  <c r="BE508" i="5"/>
  <c r="BE511" i="5"/>
  <c r="BE515" i="5"/>
  <c r="BE518" i="5"/>
  <c r="BE522" i="5"/>
  <c r="BE525" i="5"/>
  <c r="BE529" i="5"/>
  <c r="BE532" i="5"/>
  <c r="BE536" i="5"/>
  <c r="BE539" i="5"/>
  <c r="BE542" i="5"/>
  <c r="BE545" i="5"/>
  <c r="BE564" i="5"/>
  <c r="BE567" i="5"/>
  <c r="BE574" i="5"/>
  <c r="BE578" i="5"/>
  <c r="BE581" i="5"/>
  <c r="BE585" i="5"/>
  <c r="BE588" i="5"/>
  <c r="BE592" i="5"/>
  <c r="BE595" i="5"/>
  <c r="BE598" i="5"/>
  <c r="BE609" i="5"/>
  <c r="BE612" i="5"/>
  <c r="BE620" i="5"/>
  <c r="BE623" i="5"/>
  <c r="BE626" i="5"/>
  <c r="BE629" i="5"/>
  <c r="BE632" i="5"/>
  <c r="BE635" i="5"/>
  <c r="BE639" i="5"/>
  <c r="BE642" i="5"/>
  <c r="BE645" i="5"/>
  <c r="BE648" i="5"/>
  <c r="BE651" i="5"/>
  <c r="BE654" i="5"/>
  <c r="BE661" i="5"/>
  <c r="BE664" i="5"/>
  <c r="BE667" i="5"/>
  <c r="BE670" i="5"/>
  <c r="BE674" i="5"/>
  <c r="BE677" i="5"/>
  <c r="BE680" i="5"/>
  <c r="BE683" i="5"/>
  <c r="BE688" i="5"/>
  <c r="BE691" i="5"/>
  <c r="BE694" i="5"/>
  <c r="BE139" i="5"/>
  <c r="BE155" i="5"/>
  <c r="BE203" i="5"/>
  <c r="BE212" i="5"/>
  <c r="BE234" i="5"/>
  <c r="BE250" i="5"/>
  <c r="BE261" i="5"/>
  <c r="BE264" i="5"/>
  <c r="BE267" i="5"/>
  <c r="BE307" i="5"/>
  <c r="BE319" i="5"/>
  <c r="BE326" i="5"/>
  <c r="BE697" i="5"/>
  <c r="BE148" i="5"/>
  <c r="BE158" i="5"/>
  <c r="BE176" i="5"/>
  <c r="BE209" i="5"/>
  <c r="BE304" i="5"/>
  <c r="BE313" i="5"/>
  <c r="BE385" i="5"/>
  <c r="BE397" i="5"/>
  <c r="BE400" i="5"/>
  <c r="BE442" i="5"/>
  <c r="BE457" i="5"/>
  <c r="BE468" i="5"/>
  <c r="BE501" i="5"/>
  <c r="BE548" i="5"/>
  <c r="BE551" i="5"/>
  <c r="BE554" i="5"/>
  <c r="BE559" i="5"/>
  <c r="BE571" i="5"/>
  <c r="BE601" i="5"/>
  <c r="BE604" i="5"/>
  <c r="BE617" i="5"/>
  <c r="BE658" i="5"/>
  <c r="BE700" i="5"/>
  <c r="BE703" i="5"/>
  <c r="BE707" i="5"/>
  <c r="BE164" i="4"/>
  <c r="BE172" i="4"/>
  <c r="BE224" i="4"/>
  <c r="BE234" i="4"/>
  <c r="J56" i="4"/>
  <c r="BE263" i="4"/>
  <c r="E50" i="4"/>
  <c r="F89" i="4"/>
  <c r="BE100" i="4"/>
  <c r="BE137" i="4"/>
  <c r="BE142" i="4"/>
  <c r="BE146" i="4"/>
  <c r="BE190" i="4"/>
  <c r="BE200" i="4"/>
  <c r="BE211" i="4"/>
  <c r="BE214" i="4"/>
  <c r="BE220" i="4"/>
  <c r="BE259" i="4"/>
  <c r="BK92" i="3"/>
  <c r="J92" i="3" s="1"/>
  <c r="J64" i="3" s="1"/>
  <c r="BE105" i="4"/>
  <c r="BE157" i="4"/>
  <c r="BE161" i="4"/>
  <c r="BE168" i="4"/>
  <c r="BE197" i="4"/>
  <c r="BE228" i="4"/>
  <c r="BE239" i="4"/>
  <c r="BE244" i="4"/>
  <c r="BE252" i="4"/>
  <c r="BE255" i="4"/>
  <c r="BE118" i="4"/>
  <c r="BE126" i="4"/>
  <c r="BE247" i="4"/>
  <c r="BE249" i="4"/>
  <c r="BE268" i="4"/>
  <c r="BE95" i="4"/>
  <c r="BE111" i="4"/>
  <c r="BE133" i="4"/>
  <c r="BE151" i="4"/>
  <c r="BE176" i="4"/>
  <c r="BE181" i="4"/>
  <c r="BE186" i="4"/>
  <c r="BE206" i="4"/>
  <c r="J56" i="3"/>
  <c r="BE178" i="3"/>
  <c r="BE216" i="3"/>
  <c r="E50" i="3"/>
  <c r="BE94" i="3"/>
  <c r="BE117" i="3"/>
  <c r="BE171" i="3"/>
  <c r="BE183" i="3"/>
  <c r="BE205" i="3"/>
  <c r="F59" i="3"/>
  <c r="BE130" i="3"/>
  <c r="BE138" i="3"/>
  <c r="BE188" i="3"/>
  <c r="BE212" i="3"/>
  <c r="BE107" i="3"/>
  <c r="BE143" i="3"/>
  <c r="BE164" i="3"/>
  <c r="BE200" i="3"/>
  <c r="BE96" i="3"/>
  <c r="BE113" i="3"/>
  <c r="BE148" i="3"/>
  <c r="BE155" i="3"/>
  <c r="BE160" i="3"/>
  <c r="BE194" i="3"/>
  <c r="BE197" i="3"/>
  <c r="BE208" i="3"/>
  <c r="BE99" i="3"/>
  <c r="BE122" i="3"/>
  <c r="BE126" i="3"/>
  <c r="BE202" i="3"/>
  <c r="BA57" i="1"/>
  <c r="BE92" i="2"/>
  <c r="AW56" i="1"/>
  <c r="BE90" i="2"/>
  <c r="BE94" i="2"/>
  <c r="BB56" i="1"/>
  <c r="BC56" i="1"/>
  <c r="BE96" i="2"/>
  <c r="BA56" i="1"/>
  <c r="BA55" i="1" s="1"/>
  <c r="AW55" i="1" s="1"/>
  <c r="E50" i="2"/>
  <c r="J56" i="2"/>
  <c r="F59" i="2"/>
  <c r="BE99" i="2"/>
  <c r="BE102" i="2"/>
  <c r="BE104" i="2"/>
  <c r="BD56" i="1"/>
  <c r="J36" i="6"/>
  <c r="AW61" i="1" s="1"/>
  <c r="F37" i="7"/>
  <c r="BB62" i="1"/>
  <c r="F35" i="8"/>
  <c r="BB63" i="1" s="1"/>
  <c r="F37" i="3"/>
  <c r="BB57" i="1"/>
  <c r="F39" i="6"/>
  <c r="BD61" i="1"/>
  <c r="F36" i="7"/>
  <c r="BA62" i="1" s="1"/>
  <c r="F34" i="8"/>
  <c r="BA63" i="1" s="1"/>
  <c r="F38" i="7"/>
  <c r="BC62" i="1"/>
  <c r="J36" i="4"/>
  <c r="AW58" i="1" s="1"/>
  <c r="AS54" i="1"/>
  <c r="F38" i="5"/>
  <c r="BC60" i="1" s="1"/>
  <c r="F37" i="6"/>
  <c r="BB61" i="1"/>
  <c r="F36" i="5"/>
  <c r="BA60" i="1"/>
  <c r="F38" i="3"/>
  <c r="BC57" i="1"/>
  <c r="F39" i="5"/>
  <c r="BD60" i="1"/>
  <c r="F37" i="4"/>
  <c r="BB58" i="1"/>
  <c r="F37" i="5"/>
  <c r="BB60" i="1" s="1"/>
  <c r="J36" i="3"/>
  <c r="AW57" i="1"/>
  <c r="F39" i="4"/>
  <c r="BD58" i="1"/>
  <c r="F36" i="4"/>
  <c r="BA58" i="1"/>
  <c r="J34" i="8"/>
  <c r="AW63" i="1"/>
  <c r="F38" i="6"/>
  <c r="BC61" i="1" s="1"/>
  <c r="F36" i="8"/>
  <c r="BC63" i="1"/>
  <c r="F37" i="8"/>
  <c r="BD63" i="1"/>
  <c r="F36" i="6"/>
  <c r="BA61" i="1"/>
  <c r="F39" i="7"/>
  <c r="BD62" i="1"/>
  <c r="F38" i="4"/>
  <c r="BC58" i="1"/>
  <c r="J36" i="5"/>
  <c r="AW60" i="1" s="1"/>
  <c r="J36" i="7"/>
  <c r="AW62" i="1"/>
  <c r="F39" i="3"/>
  <c r="BD57" i="1" s="1"/>
  <c r="J63" i="6" l="1"/>
  <c r="BK249" i="7"/>
  <c r="J249" i="7" s="1"/>
  <c r="J67" i="7" s="1"/>
  <c r="BK253" i="5"/>
  <c r="J253" i="5" s="1"/>
  <c r="J72" i="5" s="1"/>
  <c r="R557" i="5"/>
  <c r="T84" i="8"/>
  <c r="T83" i="8" s="1"/>
  <c r="P562" i="5"/>
  <c r="P557" i="5"/>
  <c r="P84" i="8"/>
  <c r="P83" i="8"/>
  <c r="AU63" i="1"/>
  <c r="R84" i="8"/>
  <c r="R83" i="8" s="1"/>
  <c r="P615" i="5"/>
  <c r="P607" i="5" s="1"/>
  <c r="R287" i="5"/>
  <c r="R286" i="5"/>
  <c r="R492" i="5"/>
  <c r="R491" i="5"/>
  <c r="P287" i="5"/>
  <c r="P286" i="5" s="1"/>
  <c r="T615" i="5"/>
  <c r="T607" i="5"/>
  <c r="R92" i="3"/>
  <c r="R91" i="3" s="1"/>
  <c r="P93" i="4"/>
  <c r="P92" i="4"/>
  <c r="AU58" i="1" s="1"/>
  <c r="T137" i="5"/>
  <c r="P253" i="5"/>
  <c r="P137" i="5"/>
  <c r="R615" i="5"/>
  <c r="R607" i="5"/>
  <c r="T93" i="4"/>
  <c r="T92" i="4" s="1"/>
  <c r="R253" i="5"/>
  <c r="T287" i="5"/>
  <c r="T286" i="5" s="1"/>
  <c r="P92" i="3"/>
  <c r="P91" i="3" s="1"/>
  <c r="AU57" i="1" s="1"/>
  <c r="T492" i="5"/>
  <c r="T491" i="5" s="1"/>
  <c r="BK93" i="4"/>
  <c r="J93" i="4"/>
  <c r="J64" i="4"/>
  <c r="T562" i="5"/>
  <c r="T557" i="5"/>
  <c r="T92" i="3"/>
  <c r="T91" i="3" s="1"/>
  <c r="R201" i="5"/>
  <c r="R137" i="5" s="1"/>
  <c r="BK91" i="7"/>
  <c r="BK90" i="7" s="1"/>
  <c r="J90" i="7" s="1"/>
  <c r="J63" i="7" s="1"/>
  <c r="BK89" i="2"/>
  <c r="J89" i="2" s="1"/>
  <c r="J64" i="2" s="1"/>
  <c r="AG61" i="1"/>
  <c r="BK201" i="5"/>
  <c r="J201" i="5" s="1"/>
  <c r="J68" i="5" s="1"/>
  <c r="BK287" i="5"/>
  <c r="J287" i="5" s="1"/>
  <c r="J76" i="5" s="1"/>
  <c r="BK562" i="5"/>
  <c r="J562" i="5"/>
  <c r="J99" i="5"/>
  <c r="BK686" i="5"/>
  <c r="J686" i="5"/>
  <c r="J112" i="5"/>
  <c r="BK460" i="5"/>
  <c r="J460" i="5" s="1"/>
  <c r="J84" i="5" s="1"/>
  <c r="BK492" i="5"/>
  <c r="J492" i="5" s="1"/>
  <c r="J89" i="5" s="1"/>
  <c r="BK84" i="8"/>
  <c r="J84" i="8"/>
  <c r="J60" i="8"/>
  <c r="J91" i="7"/>
  <c r="J64" i="7" s="1"/>
  <c r="BK607" i="5"/>
  <c r="J607" i="5" s="1"/>
  <c r="J105" i="5" s="1"/>
  <c r="BK91" i="3"/>
  <c r="J91" i="3" s="1"/>
  <c r="J63" i="3" s="1"/>
  <c r="J35" i="2"/>
  <c r="AV56" i="1"/>
  <c r="AT56" i="1" s="1"/>
  <c r="J35" i="4"/>
  <c r="AV58" i="1"/>
  <c r="AT58" i="1" s="1"/>
  <c r="F35" i="7"/>
  <c r="AZ62" i="1" s="1"/>
  <c r="BB55" i="1"/>
  <c r="AX55" i="1"/>
  <c r="F35" i="2"/>
  <c r="AZ56" i="1"/>
  <c r="BC59" i="1"/>
  <c r="AY59" i="1"/>
  <c r="F35" i="6"/>
  <c r="AZ61" i="1" s="1"/>
  <c r="BB59" i="1"/>
  <c r="AX59" i="1"/>
  <c r="BD55" i="1"/>
  <c r="J35" i="3"/>
  <c r="AV57" i="1"/>
  <c r="AT57" i="1" s="1"/>
  <c r="J35" i="5"/>
  <c r="AV60" i="1"/>
  <c r="AT60" i="1"/>
  <c r="BD59" i="1"/>
  <c r="F35" i="3"/>
  <c r="AZ57" i="1" s="1"/>
  <c r="BC55" i="1"/>
  <c r="AY55" i="1"/>
  <c r="BA59" i="1"/>
  <c r="AW59" i="1"/>
  <c r="F35" i="4"/>
  <c r="AZ58" i="1" s="1"/>
  <c r="J35" i="6"/>
  <c r="AV61" i="1"/>
  <c r="AT61" i="1"/>
  <c r="AN61" i="1"/>
  <c r="F33" i="8"/>
  <c r="AZ63" i="1"/>
  <c r="J33" i="8"/>
  <c r="AV63" i="1"/>
  <c r="AT63" i="1" s="1"/>
  <c r="J35" i="7"/>
  <c r="AV62" i="1"/>
  <c r="AT62" i="1" s="1"/>
  <c r="F35" i="5"/>
  <c r="AZ60" i="1"/>
  <c r="P136" i="5" l="1"/>
  <c r="AU60" i="1" s="1"/>
  <c r="AU59" i="1" s="1"/>
  <c r="BK137" i="5"/>
  <c r="J137" i="5" s="1"/>
  <c r="J64" i="5" s="1"/>
  <c r="T136" i="5"/>
  <c r="R136" i="5"/>
  <c r="BK557" i="5"/>
  <c r="J557" i="5"/>
  <c r="J97" i="5"/>
  <c r="BK286" i="5"/>
  <c r="J286" i="5"/>
  <c r="J75" i="5"/>
  <c r="BK92" i="4"/>
  <c r="J92" i="4" s="1"/>
  <c r="J63" i="4" s="1"/>
  <c r="BK88" i="2"/>
  <c r="J88" i="2"/>
  <c r="J32" i="2" s="1"/>
  <c r="AG56" i="1" s="1"/>
  <c r="BK491" i="5"/>
  <c r="J491" i="5" s="1"/>
  <c r="J88" i="5" s="1"/>
  <c r="BK83" i="8"/>
  <c r="J83" i="8"/>
  <c r="J30" i="8" s="1"/>
  <c r="AG63" i="1" s="1"/>
  <c r="J41" i="6"/>
  <c r="AZ59" i="1"/>
  <c r="AV59" i="1"/>
  <c r="AT59" i="1" s="1"/>
  <c r="BC54" i="1"/>
  <c r="W32" i="1"/>
  <c r="BD54" i="1"/>
  <c r="W33" i="1"/>
  <c r="BB54" i="1"/>
  <c r="W31" i="1"/>
  <c r="AU55" i="1"/>
  <c r="AU54" i="1"/>
  <c r="BA54" i="1"/>
  <c r="W30" i="1"/>
  <c r="AZ55" i="1"/>
  <c r="AV55" i="1" s="1"/>
  <c r="AT55" i="1" s="1"/>
  <c r="J32" i="7"/>
  <c r="AG62" i="1"/>
  <c r="AN62" i="1"/>
  <c r="J32" i="3"/>
  <c r="AG57" i="1"/>
  <c r="BK136" i="5" l="1"/>
  <c r="J136" i="5" s="1"/>
  <c r="J63" i="5" s="1"/>
  <c r="J39" i="8"/>
  <c r="J41" i="2"/>
  <c r="J59" i="8"/>
  <c r="J63" i="2"/>
  <c r="J41" i="7"/>
  <c r="J41" i="3"/>
  <c r="AN57" i="1"/>
  <c r="AN56" i="1"/>
  <c r="AN63" i="1"/>
  <c r="J32" i="4"/>
  <c r="AG58" i="1"/>
  <c r="AN58" i="1"/>
  <c r="AY54" i="1"/>
  <c r="AX54" i="1"/>
  <c r="AZ54" i="1"/>
  <c r="W29" i="1"/>
  <c r="AW54" i="1"/>
  <c r="AK30" i="1"/>
  <c r="J32" i="5" l="1"/>
  <c r="AG60" i="1" s="1"/>
  <c r="AG59" i="1" s="1"/>
  <c r="AN59" i="1" s="1"/>
  <c r="J41" i="4"/>
  <c r="AV54" i="1"/>
  <c r="AK29" i="1"/>
  <c r="AG55" i="1"/>
  <c r="AN55" i="1"/>
  <c r="J41" i="5" l="1"/>
  <c r="AN60" i="1"/>
  <c r="AG54" i="1"/>
  <c r="AK26" i="1"/>
  <c r="AK35" i="1"/>
  <c r="AT54" i="1"/>
  <c r="AN54" i="1"/>
</calcChain>
</file>

<file path=xl/sharedStrings.xml><?xml version="1.0" encoding="utf-8"?>
<sst xmlns="http://schemas.openxmlformats.org/spreadsheetml/2006/main" count="11298" uniqueCount="1979">
  <si>
    <t>Export Komplet</t>
  </si>
  <si>
    <t>VZ</t>
  </si>
  <si>
    <t>2.0</t>
  </si>
  <si>
    <t>ZAMOK</t>
  </si>
  <si>
    <t>False</t>
  </si>
  <si>
    <t>{2a2b7b9e-98a2-4707-9a50-00e7541ab938}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</si>
  <si>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</si>
  <si>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</si>
  <si>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</si>
  <si>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</si>
  <si>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</si>
  <si>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</si>
  <si>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</si>
  <si>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</si>
  <si>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023037AB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</si>
  <si>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</si>
  <si>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</si>
  <si>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MVE Vraňany – Rekonstrukce</t>
  </si>
  <si>
    <t>KSO:</t>
  </si>
  <si>
    <t/>
  </si>
  <si>
    <t>CC-CZ:</t>
  </si>
  <si>
    <t>Místo:</t>
  </si>
  <si>
    <t>MVE Vraňany</t>
  </si>
  <si>
    <t>Datum:</t>
  </si>
  <si>
    <t>16. 10. 2025</t>
  </si>
  <si>
    <t>Zadavatel:</t>
  </si>
  <si>
    <t>IČ:</t>
  </si>
  <si>
    <t>70889953</t>
  </si>
  <si>
    <t>Povodí Vltavy, státní podnik</t>
  </si>
  <si>
    <t>DIČ:</t>
  </si>
  <si>
    <t>CZ70889953</t>
  </si>
  <si>
    <t>Účastník:</t>
  </si>
  <si>
    <t>Vyplň údaj</t>
  </si>
  <si>
    <t>Projektant:</t>
  </si>
  <si>
    <t>46347526</t>
  </si>
  <si>
    <t>AQUATIS a.s.</t>
  </si>
  <si>
    <t>CZ46347526</t>
  </si>
  <si>
    <t>True</t>
  </si>
  <si>
    <t>Zpracovatel:</t>
  </si>
  <si>
    <t>Bc. Aneta Patková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</si>
  <si>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</si>
  <si>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</si>
  <si>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</si>
  <si>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</si>
  <si>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</si>
  <si>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</si>
  <si>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</si>
  <si>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</si>
  <si>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</si>
  <si>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</si>
  <si>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</si>
  <si>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</si>
  <si>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</si>
  <si>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</si>
  <si>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</si>
  <si>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</si>
  <si>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</si>
  <si>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</si>
  <si>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</si>
  <si>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</si>
  <si>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</si>
  <si>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</si>
  <si>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</si>
  <si>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</si>
  <si>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</si>
  <si>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</si>
  <si>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</si>
  <si>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</si>
  <si>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</si>
  <si>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</si>
  <si>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</si>
  <si>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</si>
  <si>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</si>
  <si>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</si>
  <si>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</si>
  <si>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</si>
  <si>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</si>
  <si>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</si>
  <si>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</si>
  <si>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</si>
  <si>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</si>
  <si>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část A</t>
  </si>
  <si>
    <t>STA</t>
  </si>
  <si>
    <t>1</t>
  </si>
  <si>
    <t>{4312499b-14c6-40c5-a5ad-6464d25623e0}</t>
  </si>
  <si>
    <t>2</t>
  </si>
  <si>
    <t>/</t>
  </si>
  <si>
    <t>PS 01</t>
  </si>
  <si>
    <t>Provizorní uzávěr nátokového kanálu</t>
  </si>
  <si>
    <t>Soupis</t>
  </si>
  <si>
    <t>{e09da6be-168d-46a4-8f6d-ce4027b4eb60}</t>
  </si>
  <si>
    <t>SO 01</t>
  </si>
  <si>
    <t>Stavební úpravy pro provizorní uzávěr</t>
  </si>
  <si>
    <t>{a0f49414-a17d-4060-9f27-79cf7546c82e}</t>
  </si>
  <si>
    <t>SO 02</t>
  </si>
  <si>
    <t>Venkovní úpravy</t>
  </si>
  <si>
    <t>{94087dba-565a-4a38-9576-9b507acce093}</t>
  </si>
  <si>
    <t>B</t>
  </si>
  <si>
    <t>část B</t>
  </si>
  <si>
    <t>{ee0909e1-035e-47ed-b631-f7f345522a78}</t>
  </si>
  <si>
    <t>PS 11</t>
  </si>
  <si>
    <t xml:space="preserve">MVE - Technologická část strojní </t>
  </si>
  <si>
    <t>{450be6f0-070b-419b-83ee-c6f41b19e83b}</t>
  </si>
  <si>
    <t>PS 12</t>
  </si>
  <si>
    <t>MVE - Technologická část elektro</t>
  </si>
  <si>
    <t>{de47913c-b716-43fb-b527-f06661413e61}</t>
  </si>
  <si>
    <t>SO 10</t>
  </si>
  <si>
    <t>Stavební úpravy MVE</t>
  </si>
  <si>
    <t>{fabbf7ae-a4ba-445d-9a26-d0bbe2e832dc}</t>
  </si>
  <si>
    <t>VON</t>
  </si>
  <si>
    <t>Vedlejší a ostatní náklady</t>
  </si>
  <si>
    <t>{17fb35ac-a1d1-469e-9735-573b80073064}</t>
  </si>
  <si>
    <t>KRYCÍ LIST SOUPISU PRACÍ</t>
  </si>
  <si>
    <t>Objekt:</t>
  </si>
  <si>
    <t>A - část A</t>
  </si>
  <si>
    <t>Soupis:</t>
  </si>
  <si>
    <t>PS 01 - Provizorní uzávěr nátokového kanálu</t>
  </si>
  <si>
    <t>REKAPITULACE ČLENĚNÍ SOUPISU PRACÍ</t>
  </si>
  <si>
    <t>Kód dílu - Popis</t>
  </si>
  <si>
    <t>Cena celkem [CZK]</t>
  </si>
  <si>
    <t>-1</t>
  </si>
  <si>
    <t>01.1.1 - Provizorní hrazení</t>
  </si>
  <si>
    <t xml:space="preserve">    01.1.2 - Stojan pro uložení provizorní hrazení</t>
  </si>
  <si>
    <t xml:space="preserve">    01.1.3 -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</si>
  <si>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</si>
  <si>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</si>
  <si>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</si>
  <si>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</si>
  <si>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</si>
  <si>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</si>
  <si>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</si>
  <si>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</si>
  <si>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</si>
  <si>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</si>
  <si>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</si>
  <si>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</si>
  <si>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</si>
  <si>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01.1.1</t>
  </si>
  <si>
    <t>Provizorní hrazení</t>
  </si>
  <si>
    <t>4</t>
  </si>
  <si>
    <t>ROZPOCET</t>
  </si>
  <si>
    <t>K</t>
  </si>
  <si>
    <t>01.1.1.1</t>
  </si>
  <si>
    <t>Boční vedení PH</t>
  </si>
  <si>
    <t>sada</t>
  </si>
  <si>
    <t>512</t>
  </si>
  <si>
    <t>-1565706717</t>
  </si>
  <si>
    <t>PP</t>
  </si>
  <si>
    <t>Boční vedení PH - dodávka a montáž
Podrobná specifikace viz D.2.1.3
Povrchová ochrana viz TS D.2.1.3 - kapitola D.2.1.3.8</t>
  </si>
  <si>
    <t>01.1.1.2</t>
  </si>
  <si>
    <t>Spodní práh PH</t>
  </si>
  <si>
    <t>-1052746565</t>
  </si>
  <si>
    <t>Spodní práh PH - dodávka a montáž
Podrobná specifikace viz D.2.1.3
Povrchová ochrana viz TS D.2.1.3 - kapitola D.2.1.3.8</t>
  </si>
  <si>
    <t>3</t>
  </si>
  <si>
    <t>01.1.1.3</t>
  </si>
  <si>
    <t>Hradidlové tabule PH</t>
  </si>
  <si>
    <t>1732246702</t>
  </si>
  <si>
    <t>Hradidlové tabule PH - dodávka a montáž
Podrobná specifikace viz D.2.1.3
Povrchová ochrana viz TS D.2.1.3 - kapitola D.2.1.3.8</t>
  </si>
  <si>
    <t>01.1.1.4</t>
  </si>
  <si>
    <t>Horní trám PH</t>
  </si>
  <si>
    <t>496538409</t>
  </si>
  <si>
    <t>Horní trám PH - dodávka a montáž
Podrobná specifikace viz D.2.1.3
Povrchová ochrana viz TS D.2.1.3 - kapitola D.2.1.3.8</t>
  </si>
  <si>
    <t>01.1.2</t>
  </si>
  <si>
    <t>Stojan pro uložení provizorní hrazení</t>
  </si>
  <si>
    <t>5</t>
  </si>
  <si>
    <t>01.1.2.1</t>
  </si>
  <si>
    <t>Skládka provizorního hrazení</t>
  </si>
  <si>
    <t>1013458758</t>
  </si>
  <si>
    <t>Skládka provizorního hrazení - dodávka a montáž
Podrobná specifikace viz D.2.1.3
Povrchová ochrana viz TS D.2.1.3 - kapitola D.2.1.3.8</t>
  </si>
  <si>
    <t>01.1.3</t>
  </si>
  <si>
    <t>Ostatní</t>
  </si>
  <si>
    <t>6</t>
  </si>
  <si>
    <t>01.1.3.1</t>
  </si>
  <si>
    <t>Technická dokumentace strojní části</t>
  </si>
  <si>
    <t>-1937687010</t>
  </si>
  <si>
    <t>Technická dokumentace strojní části
Podrobná specifikace viz D.2.1.3 - kapitola D.2.1.3.10</t>
  </si>
  <si>
    <t>7</t>
  </si>
  <si>
    <t>01.1.3.2</t>
  </si>
  <si>
    <t>Zkoušky a uvedení do provozu</t>
  </si>
  <si>
    <t>569466062</t>
  </si>
  <si>
    <t>Technická dokumentace strojní části - Zhotovitel v rámci zkoušek hrazení provede zahrazení do vody, vyčerpání nátoku a následné vyhrazení s uložením hradidel do skládky.
Podrobná specifikace viz D.2.1.3 - kapitola D.2.1.3.39.</t>
  </si>
  <si>
    <t>zdrsneni</t>
  </si>
  <si>
    <t>m2</t>
  </si>
  <si>
    <t>16,48</t>
  </si>
  <si>
    <t>Trn_T3</t>
  </si>
  <si>
    <t>m</t>
  </si>
  <si>
    <t>9,6</t>
  </si>
  <si>
    <t>Trn_T1_T2</t>
  </si>
  <si>
    <t>10,8</t>
  </si>
  <si>
    <t>leseni</t>
  </si>
  <si>
    <t>lešeni</t>
  </si>
  <si>
    <t>19,6</t>
  </si>
  <si>
    <t>SO 01 - Stavební úpravy pro provizorní uzávěr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</si>
  <si>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</si>
  <si>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</si>
  <si>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</si>
  <si>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</si>
  <si>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</si>
  <si>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</si>
  <si>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</si>
  <si>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</si>
  <si>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</si>
  <si>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115-R14</t>
  </si>
  <si>
    <t>Jednorázové vyčerpání nátoku do MVE</t>
  </si>
  <si>
    <t>kpl.</t>
  </si>
  <si>
    <t>750333958</t>
  </si>
  <si>
    <t>115-R16</t>
  </si>
  <si>
    <t>Čerpání vody po dobu stavby po vyčerpání nátoku do MVE</t>
  </si>
  <si>
    <t>-836061132</t>
  </si>
  <si>
    <t xml:space="preserve">Čerpání vody po dobu stavby po vyčerpání nátoku do MVE. Do ceny je třeba také zohlednit pohotovost čerpací soupravy. </t>
  </si>
  <si>
    <t>Svislé a kompletní konstrukce</t>
  </si>
  <si>
    <t>321311116</t>
  </si>
  <si>
    <t>Konstrukce vodních staveb z betonu samozhutnitelného mrazuvzdorného tř. SCC 30/37 XC4 XF3</t>
  </si>
  <si>
    <t>m3</t>
  </si>
  <si>
    <t>CS ÚRS 2025 01</t>
  </si>
  <si>
    <t>197969999</t>
  </si>
  <si>
    <t>Konstrukce vodních staveb z betonu přehrad, jezů a plavebních komor, spodní stavby vodních elektráren, jader přehrad, odběrných věží a výpustných zařízení, opěrných zdí, šachet, šachtic a ostatních konstrukcí samozhutnitelného pro prostředí s mrazovými cykly tř. SCC 30/37 XC4 XF3</t>
  </si>
  <si>
    <t>Online PSC</t>
  </si>
  <si>
    <t>https://podminky.urs.cz/item/CS_URS_2025_01/321311116</t>
  </si>
  <si>
    <t>VV</t>
  </si>
  <si>
    <t>Vyplnění drážek pro provizorní uzávěr nátokového kanálu</t>
  </si>
  <si>
    <t>Viz D.1.1. a D.2.1.2.2</t>
  </si>
  <si>
    <t>0,8*0,25*9,65 "dno"</t>
  </si>
  <si>
    <t>0,26"m2" *4,9 "stěny" *2"ks"</t>
  </si>
  <si>
    <t>Součet</t>
  </si>
  <si>
    <t>321351010</t>
  </si>
  <si>
    <t>Bednění konstrukcí vodních staveb rovinné - zřízení</t>
  </si>
  <si>
    <t>840520440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</si>
  <si>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</si>
  <si>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https://podminky.urs.cz/item/CS_URS_2025_01/321351010</t>
  </si>
  <si>
    <t>1,0*4,9 "stěny" *2"ks"</t>
  </si>
  <si>
    <t>321352010</t>
  </si>
  <si>
    <t>Bednění konstrukcí vodních staveb rovinné - odstranění</t>
  </si>
  <si>
    <t>1607021819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</si>
  <si>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</si>
  <si>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https://podminky.urs.cz/item/CS_URS_2025_01/321352010</t>
  </si>
  <si>
    <t>9</t>
  </si>
  <si>
    <t>Ostatní konstrukce a práce, bourání</t>
  </si>
  <si>
    <t>941111121</t>
  </si>
  <si>
    <t>Montáž lešení řadového trubkového lehkého s podlahami zatížení do 200 kg/m2 š od 0,9 do 1,2 m v do 10 m</t>
  </si>
  <si>
    <t>428074909</t>
  </si>
  <si>
    <t>Lešení řadové trubkové lehké pracovní s podlahami s provozním zatížením tř. 3 do 200 kg/m2 šířky tř. W09 od 0,9 do 1,2 m, výšky výšky do 10 m montáž</t>
  </si>
  <si>
    <t>https://podminky.urs.cz/item/CS_URS_2025_01/941111121</t>
  </si>
  <si>
    <t xml:space="preserve">pracovní lešení pro osazování drážek </t>
  </si>
  <si>
    <t>4,9*2,0 *2"strany"</t>
  </si>
  <si>
    <t>941111221</t>
  </si>
  <si>
    <t>Příplatek k lešení řadovému trubkovému lehkému s podlahami do 200 kg/m2 š od 0,9 do 1,2 m v 10 m za každý den použití</t>
  </si>
  <si>
    <t>11575066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</si>
  <si>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</si>
  <si>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https://podminky.urs.cz/item/CS_URS_2025_01/941111221</t>
  </si>
  <si>
    <t>leseni*60</t>
  </si>
  <si>
    <t>8</t>
  </si>
  <si>
    <t>941111821</t>
  </si>
  <si>
    <t>Demontáž lešení řadového trubkového lehkého s podlahami zatížení do 200 kg/m2 š od 0,9 do 1,2 m v do 10 m</t>
  </si>
  <si>
    <t>-1538452838</t>
  </si>
  <si>
    <t>Lešení řadové trubkové lehké pracovní s podlahami s provozním zatížením tř. 3 do 200 kg/m2 šířky tř. W09 od 0,9 do 1,2 m, výšky výšky do 10 m demontáž</t>
  </si>
  <si>
    <t>https://podminky.urs.cz/item/CS_URS_2025_01/941111821</t>
  </si>
  <si>
    <t>966051211</t>
  </si>
  <si>
    <t>Bourání konstrukcí LTM zdiva z ŽB nebo předpjatého betonu ručně</t>
  </si>
  <si>
    <t>834827124</t>
  </si>
  <si>
    <t>Bourání konstrukcí LTM ve vodních tocích s přemístěním suti na hromady na vzdálenost do 20 m nebo s naložením na dopravní prostředek ručně z betonu železového nebo předpjatého</t>
  </si>
  <si>
    <t>https://podminky.urs.cz/item/CS_URS_2025_01/966051211</t>
  </si>
  <si>
    <t>Vybourání drážek pro provizorní uzávěr nátokového kanálu</t>
  </si>
  <si>
    <t>9,65*0,25*0,8 "dno"</t>
  </si>
  <si>
    <t>4,9*0,4*0,8*2 "stěny"</t>
  </si>
  <si>
    <t>10</t>
  </si>
  <si>
    <t>977211112</t>
  </si>
  <si>
    <t>Řezání stěnovou pilou betonových nebo ŽB kcí s výztuží průměru do 16 mm hl přes 200 do 350 mm</t>
  </si>
  <si>
    <t>-975152449</t>
  </si>
  <si>
    <t>Řezání konstrukcí stěnovou pilou betonových nebo železobetonových průměru řezané výztuže do 16 mm hloubka řezu přes 200 do 350 mm</t>
  </si>
  <si>
    <t>https://podminky.urs.cz/item/CS_URS_2025_01/977211112</t>
  </si>
  <si>
    <t>9,65 *2 +0,8*2 "dno"</t>
  </si>
  <si>
    <t>11</t>
  </si>
  <si>
    <t>977211113</t>
  </si>
  <si>
    <t>Řezání stěnovou pilou betonových nebo ŽB kcí s výztuží průměru do 16 mm hl přes 350 do 420 mm</t>
  </si>
  <si>
    <t>-241363523</t>
  </si>
  <si>
    <t>Řezání konstrukcí stěnovou pilou betonových nebo železobetonových průměru řezané výztuže do 16 mm hloubka řezu přes 350 do 420 mm</t>
  </si>
  <si>
    <t>https://podminky.urs.cz/item/CS_URS_2025_01/977211113</t>
  </si>
  <si>
    <t>4,9*2*2+0,8*2 "stěny"</t>
  </si>
  <si>
    <t>985113111</t>
  </si>
  <si>
    <t>Zdrsnění povrchu betonu stěn pemrlováním</t>
  </si>
  <si>
    <t>418197333</t>
  </si>
  <si>
    <t>Zdrsnění povrchu betonu pemrlováním stěn</t>
  </si>
  <si>
    <t>https://podminky.urs.cz/item/CS_URS_2025_01/985113111</t>
  </si>
  <si>
    <t>5,15*(0,4*2+0,8) "stěna"</t>
  </si>
  <si>
    <t>13</t>
  </si>
  <si>
    <t>985113131</t>
  </si>
  <si>
    <t>Zdrsnění povrchu betonu rubu kleneb a podlah pemrlováním</t>
  </si>
  <si>
    <t>-1979973748</t>
  </si>
  <si>
    <t>Zdrsnění povrchu betonu pemrlováním rubu kleneb a podlah</t>
  </si>
  <si>
    <t>https://podminky.urs.cz/item/CS_URS_2025_01/985113131</t>
  </si>
  <si>
    <t>9,65*(0,25*2+0,8) "dno"</t>
  </si>
  <si>
    <t>14</t>
  </si>
  <si>
    <t>985113192</t>
  </si>
  <si>
    <t>Příplatek k pemrlování za plochu do 10 m2 jednotlivě</t>
  </si>
  <si>
    <t>1129227905</t>
  </si>
  <si>
    <t>Zdrsnění povrchu betonu pemrlováním Příplatek k cenám za plochu do 10 m2 jednotlivě</t>
  </si>
  <si>
    <t>https://podminky.urs.cz/item/CS_URS_2025_01/985113192</t>
  </si>
  <si>
    <t>15</t>
  </si>
  <si>
    <t>985331215</t>
  </si>
  <si>
    <t>Dodatečné vlepování betonářské výztuže D 16 mm do chemické malty včetně vyvrtání otvoru</t>
  </si>
  <si>
    <t>82112800</t>
  </si>
  <si>
    <t>Dodatečné vlepování betonářské výztuže včetně vyvrtání a vyčištění otvoru chemickou maltou průměr výztuže 16 mm</t>
  </si>
  <si>
    <t>https://podminky.urs.cz/item/CS_URS_2025_01/985331215</t>
  </si>
  <si>
    <t>6*2"strany" *2"stěny" *0,3 "m" "Trn T2"</t>
  </si>
  <si>
    <t>9*2 "dno" *0,2 "m" "Trn T1"</t>
  </si>
  <si>
    <t>16</t>
  </si>
  <si>
    <t>M</t>
  </si>
  <si>
    <t>13021015</t>
  </si>
  <si>
    <t>tyč ocelová kruhová žebírková DIN 488 jakost B500B (10 505) výztuž do betonu D 16mm</t>
  </si>
  <si>
    <t>t</t>
  </si>
  <si>
    <t>1176427515</t>
  </si>
  <si>
    <t>6*2"strany" *2"stěny" *0,375 "m"</t>
  </si>
  <si>
    <t>9*2 "dno" *0,3 "m" "Trn T1"</t>
  </si>
  <si>
    <t>14,4*0,00163 'Přepočtené koeficientem množství</t>
  </si>
  <si>
    <t>17</t>
  </si>
  <si>
    <t>985331219</t>
  </si>
  <si>
    <t>Dodatečné vlepování betonářské výztuže D 25 mm do chemické malty včetně vyvrtání otvoru</t>
  </si>
  <si>
    <t>1375386094</t>
  </si>
  <si>
    <t>Dodatečné vlepování betonářské výztuže včetně vyvrtání a vyčištění otvoru chemickou maltou průměr výztuže 25 mm</t>
  </si>
  <si>
    <t>https://podminky.urs.cz/item/CS_URS_2025_01/985331219</t>
  </si>
  <si>
    <t>6*2 *2"stěny" *0,4 "m"</t>
  </si>
  <si>
    <t>18</t>
  </si>
  <si>
    <t>13021019</t>
  </si>
  <si>
    <t>tyč ocelová kruhová žebírková DIN 488 jakost B500B (10 505) výztuž do betonu D 25mm</t>
  </si>
  <si>
    <t>-741442572</t>
  </si>
  <si>
    <t>6*2 *2"stěny" *0,5 "m"</t>
  </si>
  <si>
    <t>12*0,00397 'Přepočtené koeficientem množství</t>
  </si>
  <si>
    <t>19</t>
  </si>
  <si>
    <t>985331912</t>
  </si>
  <si>
    <t>Příplatek k dodatečnému vlepování betonářské výztuže za délku do 1 m jednotlivě</t>
  </si>
  <si>
    <t>-2010021561</t>
  </si>
  <si>
    <t>Dodatečné vlepování betonářské výztuže Příplatek k cenám za délku do 1 m jednotlivě</t>
  </si>
  <si>
    <t>https://podminky.urs.cz/item/CS_URS_2025_01/985331912</t>
  </si>
  <si>
    <t>20</t>
  </si>
  <si>
    <t>98533-R01</t>
  </si>
  <si>
    <t>Zřízení dočasného hrazení</t>
  </si>
  <si>
    <t>238424996</t>
  </si>
  <si>
    <t xml:space="preserve">Zřízení dočasného hrazení dle možností zhotovitele
Především montáž drážky dočasného hrazení, dodávka a osazení dočasného hrazení, asystence potápěčů. 
Dle PD předpokládáme: 
- Dočasné hrazení ze smrkového dřeva. Viz detail D.1.2.5 a D.1.2.7.2 (Drěvěnné hranoly, ocelové konstrukce, spojovací materiál, těsnění, a ostaní) - o ploše 48 m2. 
- Drážka dočasného hrazení cca 810 kg viz D.1.2.1.7.1 s průvlekovými kotvami cca 31 ks </t>
  </si>
  <si>
    <t>P</t>
  </si>
  <si>
    <t xml:space="preserve">Poznámka k položce:_x000D_
Kompletní dodávka dočasně použitého materiálu dočasného zahrazení._x000D_
Obratovost dočasně použitého materiálu je třeba zohlednit v nabídkové ceně._x000D_
Ve výkresu a plném popisu jsou vypsány prvky a orientační množství použitých materiálu dle návrhu PD. Stavba nacení položku dle svých možností použitého dočasného materiálu a zohlední kompletní potřebné práce pro jeho zřízení do nabídkové ceny. </t>
  </si>
  <si>
    <t>98533-R02</t>
  </si>
  <si>
    <t>Odstranění dočasného hrazení</t>
  </si>
  <si>
    <t>-333441997</t>
  </si>
  <si>
    <t xml:space="preserve">Odstranění dočasného hrazení dle možností zhotovitele
Především demontáž drážky dočasného hrazení, demontáž a odklizení dočasného hrazení, asystence potápěčů. </t>
  </si>
  <si>
    <t xml:space="preserve">Poznámka k položce:_x000D_
Kompletní odstranění dočasně použitého materiálu dočasného zahrazení viz položka č. 20 _x000D_
Stavba nacení položku dle svých možností použitého dočasného materiálu a zohlední kompletní potřebné práce pro jeho odstranění do nabídkové ceny. </t>
  </si>
  <si>
    <t>22</t>
  </si>
  <si>
    <t>98533-R03</t>
  </si>
  <si>
    <t>Osazení a dotěsnění nového provizorního hrazení nátoku do MVE pomocí potápěčů</t>
  </si>
  <si>
    <t>-893356942</t>
  </si>
  <si>
    <t>23</t>
  </si>
  <si>
    <t>98533-R04</t>
  </si>
  <si>
    <t>Demontáž nového provizorního hrazení nátoku do MVE pomocí potápěčů</t>
  </si>
  <si>
    <t>-2048240239</t>
  </si>
  <si>
    <t>997</t>
  </si>
  <si>
    <t>Doprava suti a vybouraných hmot</t>
  </si>
  <si>
    <t>24</t>
  </si>
  <si>
    <t>997013501</t>
  </si>
  <si>
    <t>Odvoz suti a vybouraných hmot na skládku nebo meziskládku do 1 km se složením</t>
  </si>
  <si>
    <t>542855070</t>
  </si>
  <si>
    <t>Odvoz suti a vybouraných hmot na skládku nebo meziskládku se složením, na vzdálenost do 1 km</t>
  </si>
  <si>
    <t>https://podminky.urs.cz/item/CS_URS_2025_01/997013501</t>
  </si>
  <si>
    <t>25</t>
  </si>
  <si>
    <t>997013509</t>
  </si>
  <si>
    <t>Příplatek k odvozu suti a vybouraných hmot na skládku ZKD 1 km přes 1 km</t>
  </si>
  <si>
    <t>-1111570957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</si>
  <si>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</si>
  <si>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</si>
  <si>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13,421*19 'Přepočtené koeficientem množství</t>
  </si>
  <si>
    <t>26</t>
  </si>
  <si>
    <t>997013862</t>
  </si>
  <si>
    <t>Poplatek za uložení stavebního odpadu na recyklační skládce (skládkovné) z armovaného betonu kód odpadu 17 01 01</t>
  </si>
  <si>
    <t>1690477754</t>
  </si>
  <si>
    <t>Poplatek za uložení stavebního odpadu na recyklační skládce (skládkovné) z armovaného betonu zatříděného do Katalogu odpadů pod kódem 17 01 01</t>
  </si>
  <si>
    <t>https://podminky.urs.cz/item/CS_URS_2025_01/997013862</t>
  </si>
  <si>
    <t>998</t>
  </si>
  <si>
    <t>Přesun hmot</t>
  </si>
  <si>
    <t>27</t>
  </si>
  <si>
    <t>998324011</t>
  </si>
  <si>
    <t>Přesun hmot pro objekty související se sypanými hrázemi a vodní elektrárny</t>
  </si>
  <si>
    <t>-1807372729</t>
  </si>
  <si>
    <t>Přesun hmot pro objekty budované v souvislosti se sypanými hrázemi a vodní elektrárny dopravní vzdálenost do 500 m</t>
  </si>
  <si>
    <t>https://podminky.urs.cz/item/CS_URS_2025_01/998324011</t>
  </si>
  <si>
    <t>sejmutí_ornice</t>
  </si>
  <si>
    <t>452,48</t>
  </si>
  <si>
    <t>výkop</t>
  </si>
  <si>
    <t>185,57</t>
  </si>
  <si>
    <t>Ohum_rov</t>
  </si>
  <si>
    <t>ohumusovani prave strany PK</t>
  </si>
  <si>
    <t>16,7</t>
  </si>
  <si>
    <t>odvoz</t>
  </si>
  <si>
    <t>272,006</t>
  </si>
  <si>
    <t>zalití</t>
  </si>
  <si>
    <t>0,501</t>
  </si>
  <si>
    <t>rozebr_zahoz</t>
  </si>
  <si>
    <t>3,808</t>
  </si>
  <si>
    <t>dlažba_veget</t>
  </si>
  <si>
    <t>dlažba vegetační</t>
  </si>
  <si>
    <t>416,31</t>
  </si>
  <si>
    <t>obrubnik_bour</t>
  </si>
  <si>
    <t>obrubnik</t>
  </si>
  <si>
    <t>6,2</t>
  </si>
  <si>
    <t>zasyp</t>
  </si>
  <si>
    <t>0,72</t>
  </si>
  <si>
    <t>SO 02 - Venkovní úpravy</t>
  </si>
  <si>
    <t xml:space="preserve">    2 - Zakládání</t>
  </si>
  <si>
    <t xml:space="preserve">    5 - Komunikace pozemní</t>
  </si>
  <si>
    <t>113201112</t>
  </si>
  <si>
    <t>Vytrhání obrub silničních ležatých</t>
  </si>
  <si>
    <t>-1363926698</t>
  </si>
  <si>
    <t>Vytrhání obrub s vybouráním lože, s přemístěním hmot na skládku na vzdálenost do 3 m nebo s naložením na dopravní prostředek silničních ležatých</t>
  </si>
  <si>
    <t>https://podminky.urs.cz/item/CS_URS_2025_01/113201112</t>
  </si>
  <si>
    <t>Viz C.2</t>
  </si>
  <si>
    <t>114203104</t>
  </si>
  <si>
    <t>Rozebrání záhozů a rovnanin na sucho</t>
  </si>
  <si>
    <t>-1446026156</t>
  </si>
  <si>
    <t>Rozebrání dlažeb nebo záhozů s naložením na dopravní prostředek záhozů, rovnanin a soustřeďovacích staveb provedených na sucho</t>
  </si>
  <si>
    <t>https://podminky.urs.cz/item/CS_URS_2025_01/114203104</t>
  </si>
  <si>
    <t>6,8*1,4*0,4</t>
  </si>
  <si>
    <t>121151113</t>
  </si>
  <si>
    <t>Sejmutí ornice plochy do 500 m2 tl vrstvy do 200 mm strojně</t>
  </si>
  <si>
    <t>65359753</t>
  </si>
  <si>
    <t>Sejmutí ornice strojně při souvislé ploše přes 100 do 500 m2, tl. vrstvy do 200 mm</t>
  </si>
  <si>
    <t>https://podminky.urs.cz/item/CS_URS_2025_01/121151113</t>
  </si>
  <si>
    <t>462,0 "m2, viz C.2."</t>
  </si>
  <si>
    <t>-rozebr_zahoz/0,4</t>
  </si>
  <si>
    <t>131251104</t>
  </si>
  <si>
    <t>Hloubení jam nezapažených v hornině třídy těžitelnosti I skupiny 3 objem do 500 m3 strojně</t>
  </si>
  <si>
    <t>-16629033</t>
  </si>
  <si>
    <t>Hloubení nezapažených jam a zářezů strojně s urovnáním dna do předepsaného profilu a spádu v hornině třídy těžitelnosti I skupiny 3 přes 100 do 500 m3</t>
  </si>
  <si>
    <t>https://podminky.urs.cz/item/CS_URS_2025_01/131251104</t>
  </si>
  <si>
    <t>Viz C.2 a D.1.2.4</t>
  </si>
  <si>
    <t>445,0 "m2"*(0,61-0,2) "dlažba"</t>
  </si>
  <si>
    <t>2,0*2,0*0,6 "prohloubení patek pro jeřáb" *1,3 "+30% tvarování výkopu"</t>
  </si>
  <si>
    <t>162351103</t>
  </si>
  <si>
    <t>Vodorovné přemístění přes 50 do 500 m výkopku/sypaniny z horniny třídy těžitelnosti I skupiny 1 až 3</t>
  </si>
  <si>
    <t>-569787216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</si>
  <si>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</si>
  <si>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</si>
  <si>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Přemístění z MD</t>
  </si>
  <si>
    <t>Ohum_rov*0,15</t>
  </si>
  <si>
    <t>přemístění z MD</t>
  </si>
  <si>
    <t>162751117</t>
  </si>
  <si>
    <t>Vodorovné přemístění přes 9 000 do 10000 m výkopku/sypaniny z horniny třídy těžitelnosti I skupiny 1 až 3</t>
  </si>
  <si>
    <t>1820533380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</si>
  <si>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</si>
  <si>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</si>
  <si>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sejmutí_ornice*0,2-Ohum_rov*0,2</t>
  </si>
  <si>
    <t>-zasyp</t>
  </si>
  <si>
    <t>162751119</t>
  </si>
  <si>
    <t>Příplatek k vodorovnému přemístění výkopku/sypaniny z horniny třídy těžitelnosti I skupiny 1 až 3 ZKD 1000 m přes 10000 m</t>
  </si>
  <si>
    <t>-306157788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</si>
  <si>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</si>
  <si>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</si>
  <si>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odvoz*10 "celkem do 20 km"</t>
  </si>
  <si>
    <t>167151101</t>
  </si>
  <si>
    <t>Nakládání výkopku z hornin třídy těžitelnosti I skupiny 1 až 3 do 100 m3</t>
  </si>
  <si>
    <t>-2125382190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</si>
  <si>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</si>
  <si>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</si>
  <si>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Naložení na MD</t>
  </si>
  <si>
    <t>Ohum_rov*0,2</t>
  </si>
  <si>
    <t>171201231</t>
  </si>
  <si>
    <t>Poplatek za uložení zeminy a kamení na recyklační skládce (skládkovné) kód odpadu 17 05 04</t>
  </si>
  <si>
    <t>-759168823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</si>
  <si>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</si>
  <si>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</si>
  <si>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odvoz*1,65</t>
  </si>
  <si>
    <t>174151101</t>
  </si>
  <si>
    <t>Zásyp jam, šachet rýh nebo kolem objektů sypaninou se zhutněním</t>
  </si>
  <si>
    <t>-597984098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</si>
  <si>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</si>
  <si>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</si>
  <si>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2,0*2,0*0,6 "prohloubení patek pro jeřáb" *0,3 "30% tvarování výkopu"</t>
  </si>
  <si>
    <t>181351003</t>
  </si>
  <si>
    <t>Rozprostření ornice tl vrstvy do 200 mm pl do 100 m2 v rovině nebo ve svahu do 1:5 strojně</t>
  </si>
  <si>
    <t>33645556</t>
  </si>
  <si>
    <t>Rozprostření a urovnání ornice v rovině nebo ve svahu sklonu do 1:5 strojně při souvislé ploše do 100 m2, tl. vrstvy do 200 mm</t>
  </si>
  <si>
    <t>https://podminky.urs.cz/item/CS_URS_2025_01/181351003</t>
  </si>
  <si>
    <t>181411121</t>
  </si>
  <si>
    <t>Založení lučního trávníku výsevem pl do 1000 m2 v rovině a ve svahu do 1:5</t>
  </si>
  <si>
    <t>199065670</t>
  </si>
  <si>
    <t>Založení trávníku na půdě předem připravené plochy do 1000 m2 výsevem včetně utažení lučního v rovině nebo na svahu do 1:5</t>
  </si>
  <si>
    <t>https://podminky.urs.cz/item/CS_URS_2025_01/181411121</t>
  </si>
  <si>
    <t>00572472</t>
  </si>
  <si>
    <t>osivo směs travní krajinná-rovinná</t>
  </si>
  <si>
    <t>kg</t>
  </si>
  <si>
    <t>-628671600</t>
  </si>
  <si>
    <t>Ohum_rov*300/10000 "300 kg/ha"</t>
  </si>
  <si>
    <t>181951111</t>
  </si>
  <si>
    <t>Úprava pláně v hornině třídy těžitelnosti I skupiny 1 až 3 bez zhutnění strojně</t>
  </si>
  <si>
    <t>1077192424</t>
  </si>
  <si>
    <t>Úprava pláně vyrovnáním výškových rozdílů strojně v hornině třídy těžitelnosti I, skupiny 1 až 3 bez zhutnění</t>
  </si>
  <si>
    <t>https://podminky.urs.cz/item/CS_URS_2025_01/181951111</t>
  </si>
  <si>
    <t>181951112</t>
  </si>
  <si>
    <t>Úprava pláně v hornině třídy těžitelnosti I skupiny 1 až 3 se zhutněním strojně</t>
  </si>
  <si>
    <t>-1755090199</t>
  </si>
  <si>
    <t>Úprava pláně vyrovnáním výškových rozdílů strojně v hornině třídy těžitelnosti I, skupiny 1 až 3 se zhutněním</t>
  </si>
  <si>
    <t>https://podminky.urs.cz/item/CS_URS_2025_01/181951112</t>
  </si>
  <si>
    <t>185803111</t>
  </si>
  <si>
    <t>Ošetření trávníku shrabáním v rovině a svahu do 1:5</t>
  </si>
  <si>
    <t>835686290</t>
  </si>
  <si>
    <t>Ošetření trávníku jednorázové v rovině nebo na svahu do 1:5</t>
  </si>
  <si>
    <t>https://podminky.urs.cz/item/CS_URS_2025_01/185803111</t>
  </si>
  <si>
    <t>185804312</t>
  </si>
  <si>
    <t>Zalití rostlin vodou plocha přes 20 m2</t>
  </si>
  <si>
    <t>511607466</t>
  </si>
  <si>
    <t>Zalití rostlin vodou plochy záhonů jednotlivě přes 20 m2</t>
  </si>
  <si>
    <t>https://podminky.urs.cz/item/CS_URS_2025_01/185804312</t>
  </si>
  <si>
    <t>3*0,010*Ohum_rov</t>
  </si>
  <si>
    <t>185851121</t>
  </si>
  <si>
    <t>Dovoz vody pro zálivku rostlin za vzdálenost do 1000 m</t>
  </si>
  <si>
    <t>991896716</t>
  </si>
  <si>
    <t>Dovoz vody pro zálivku rostlin na vzdálenost do 1000 m</t>
  </si>
  <si>
    <t>https://podminky.urs.cz/item/CS_URS_2025_01/185851121</t>
  </si>
  <si>
    <t>Zakládání</t>
  </si>
  <si>
    <t>274313911R</t>
  </si>
  <si>
    <t>Základové pasy z betonu tř. C 30/37 XC4 XF3 XA1</t>
  </si>
  <si>
    <t>-678451080</t>
  </si>
  <si>
    <t>Základy z betonu prostého pasy betonu kamenem neprokládaného tř. C 30/37 XC4 XF3 XA1</t>
  </si>
  <si>
    <t>Viz C.2. a D.1.2.3</t>
  </si>
  <si>
    <t>(22,5+6,5)*0,4*0,5</t>
  </si>
  <si>
    <t>274351121</t>
  </si>
  <si>
    <t>Zřízení bednění základových pasů rovného</t>
  </si>
  <si>
    <t>1084707751</t>
  </si>
  <si>
    <t>Bednění základů pasů rovné zřízení</t>
  </si>
  <si>
    <t>https://podminky.urs.cz/item/CS_URS_2025_01/274351121</t>
  </si>
  <si>
    <t>9,0*0,5*2 "strany" +0,4*0,5</t>
  </si>
  <si>
    <t>(1,5+6,5)*0,5 +0,5*0,4</t>
  </si>
  <si>
    <t>274351122</t>
  </si>
  <si>
    <t>Odstranění bednění základových pasů rovného</t>
  </si>
  <si>
    <t>1469623884</t>
  </si>
  <si>
    <t>Bednění základů pasů rovné odstranění</t>
  </si>
  <si>
    <t>https://podminky.urs.cz/item/CS_URS_2025_01/274351122</t>
  </si>
  <si>
    <t>275322611</t>
  </si>
  <si>
    <t>Základové patky ze ŽB se zvýšenými nároky na prostředí tř. C 30/37</t>
  </si>
  <si>
    <t>1824358255</t>
  </si>
  <si>
    <t>Základy z betonu železového (bez výztuže) patky z betonu se zvýšenými nároky na prostředí tř. C 30/37</t>
  </si>
  <si>
    <t>https://podminky.urs.cz/item/CS_URS_2025_01/275322611</t>
  </si>
  <si>
    <t>Poznámka k položce:_x000D_
C 30/37 XC4 XF3 XA1</t>
  </si>
  <si>
    <t>ZB_patky</t>
  </si>
  <si>
    <t>2,0*2,0*1,2 *4"ks"</t>
  </si>
  <si>
    <t>275351121</t>
  </si>
  <si>
    <t>Zřízení bednění základových patek</t>
  </si>
  <si>
    <t>1387448686</t>
  </si>
  <si>
    <t>Bednění základů patek zřízení</t>
  </si>
  <si>
    <t>https://podminky.urs.cz/item/CS_URS_2025_01/275351121</t>
  </si>
  <si>
    <t>2,0*4*1,2 *4"ks" -2,0*1,2 *2"ks"</t>
  </si>
  <si>
    <t>275351122</t>
  </si>
  <si>
    <t>Odstranění bednění základových patek</t>
  </si>
  <si>
    <t>-575512425</t>
  </si>
  <si>
    <t>Bednění základů patek odstranění</t>
  </si>
  <si>
    <t>https://podminky.urs.cz/item/CS_URS_2025_01/275351122</t>
  </si>
  <si>
    <t>275362021</t>
  </si>
  <si>
    <t>Výztuž základových patek svařovanými sítěmi Kari</t>
  </si>
  <si>
    <t>-1369874189</t>
  </si>
  <si>
    <t>Výztuž základů patek ze svařovaných sítí z drátů typu KARI</t>
  </si>
  <si>
    <t>https://podminky.urs.cz/item/CS_URS_2025_01/275362021</t>
  </si>
  <si>
    <t>Betonové patky jeřábu</t>
  </si>
  <si>
    <t>(2,0*2,0+2,0*4*1,2)*7,99*1,2/1000 "2x KY81 + 20% presahy" *4"ks"</t>
  </si>
  <si>
    <t>Komunikace pozemní</t>
  </si>
  <si>
    <t>564752113</t>
  </si>
  <si>
    <t>Podklad z vibrovaného štěrku VŠ tl 170 mm</t>
  </si>
  <si>
    <t>-901149199</t>
  </si>
  <si>
    <t>Podklad nebo kryt z vibrovaného štěrku VŠ s rozprostřením, vlhčením a zhutněním, po zhutnění tl. 170 mm</t>
  </si>
  <si>
    <t>https://podminky.urs.cz/item/CS_URS_2025_01/564752113</t>
  </si>
  <si>
    <t>564861111</t>
  </si>
  <si>
    <t>Podklad ze štěrkodrtě ŠD plochy přes 100 m2 tl 200 mm</t>
  </si>
  <si>
    <t>1228907958</t>
  </si>
  <si>
    <t>Podklad ze štěrkodrti ŠD s rozprostřením a zhutněním plochy přes 100 m2, po zhutnění tl. 200 mm</t>
  </si>
  <si>
    <t>https://podminky.urs.cz/item/CS_URS_2025_01/564861111</t>
  </si>
  <si>
    <t>28</t>
  </si>
  <si>
    <t>596412212R</t>
  </si>
  <si>
    <t>Kladení dlažby z vegetačních tvárnic pozemních komunikací velikosti dlaždic do 0,09 m2 tl do 200 mm pl přes 300 m2</t>
  </si>
  <si>
    <t>1951261910</t>
  </si>
  <si>
    <t>Kladení dlažby z betonových vegetačních dlaždic pozemních komunikací s ložem z kameniva těženého nebo drceného tl. do 50 mm, s vyplněním spár a vegetačních otvorů, s hutněním vibrováním velikosti dlaždic do 0,09 m2 tl. 200 mm, bez rozlišení skupiny, pro plochy přes 300 m2</t>
  </si>
  <si>
    <t>Viz C.2.</t>
  </si>
  <si>
    <t>188,55 "m2" "manipulační plocha"</t>
  </si>
  <si>
    <t>4,8*39,25 +4,8 *8,2 "příjezdová cesta"</t>
  </si>
  <si>
    <t>29</t>
  </si>
  <si>
    <t>59246017</t>
  </si>
  <si>
    <t>dlažba plošná vegetační betonová 800x600mm tl 200mm přírodní</t>
  </si>
  <si>
    <t>-1015741576</t>
  </si>
  <si>
    <t>416,31*1,02 'Přepočtené koeficientem množství</t>
  </si>
  <si>
    <t>30</t>
  </si>
  <si>
    <t>916131113</t>
  </si>
  <si>
    <t>Osazení silničního obrubníku betonového ležatého s boční opěrou do lože z betonu prostého</t>
  </si>
  <si>
    <t>-1953802961</t>
  </si>
  <si>
    <t>Osazení silničního obrubníku betonového se zřízením lože, s vyplněním a zatřením spár cementovou maltou ležatého s boční opěrou z betonu prostého, do lože z betonu prostého</t>
  </si>
  <si>
    <t>https://podminky.urs.cz/item/CS_URS_2025_01/916131113</t>
  </si>
  <si>
    <t>6,85</t>
  </si>
  <si>
    <t>31</t>
  </si>
  <si>
    <t>59217029</t>
  </si>
  <si>
    <t>obrubník silniční betonový nájezdový 1000x150x150mm</t>
  </si>
  <si>
    <t>-788000702</t>
  </si>
  <si>
    <t>6,85*1,02 'Přepočtené koeficientem množství</t>
  </si>
  <si>
    <t>32</t>
  </si>
  <si>
    <t>916131-R01</t>
  </si>
  <si>
    <t>Demontáž stávajícího zábradlí k opětovnému použití</t>
  </si>
  <si>
    <t>1170993743</t>
  </si>
  <si>
    <t xml:space="preserve">Demontáž stávajícího zábradlí k opětovnému použití - v rozsahu dle možností a nutností zhotovitele pro provedení prací vč. uložení na MD. </t>
  </si>
  <si>
    <t>33</t>
  </si>
  <si>
    <t>916131-R02</t>
  </si>
  <si>
    <t xml:space="preserve">Opětovná montáž stávajícího zábradlí </t>
  </si>
  <si>
    <t>1661884228</t>
  </si>
  <si>
    <t xml:space="preserve">Opětovná montáž stávajícího zábradlí - v rozsahu dle možností a nutností zhotovitele pro provedení prací vč. nalžení a přesun z MD. </t>
  </si>
  <si>
    <t>34</t>
  </si>
  <si>
    <t>1628163845</t>
  </si>
  <si>
    <t>35</t>
  </si>
  <si>
    <t>237002609</t>
  </si>
  <si>
    <t>8,729*19 'Přepočtené koeficientem množství</t>
  </si>
  <si>
    <t>36</t>
  </si>
  <si>
    <t>997013861</t>
  </si>
  <si>
    <t>Poplatek za uložení stavebního odpadu na recyklační skládce (skládkovné) z prostého betonu kód odpadu 17 01 01</t>
  </si>
  <si>
    <t>1411003372</t>
  </si>
  <si>
    <t>Poplatek za uložení stavebního odpadu na recyklační skládce (skládkovné) z prostého betonu zatříděného do Katalogu odpadů pod kódem 17 01 01</t>
  </si>
  <si>
    <t>https://podminky.urs.cz/item/CS_URS_2025_01/997013861</t>
  </si>
  <si>
    <t>obrubnik_bour*0,29</t>
  </si>
  <si>
    <t>37</t>
  </si>
  <si>
    <t>997013873</t>
  </si>
  <si>
    <t>200951172</t>
  </si>
  <si>
    <t>https://podminky.urs.cz/item/CS_URS_2025_01/997013873</t>
  </si>
  <si>
    <t>rozebr_zahoz*1,82</t>
  </si>
  <si>
    <t>38</t>
  </si>
  <si>
    <t>998223011</t>
  </si>
  <si>
    <t>Přesun hmot pro pozemní komunikace s krytem dlážděným</t>
  </si>
  <si>
    <t>-1465762258</t>
  </si>
  <si>
    <t>Přesun hmot pro pozemní komunikace s krytem dlážděným dopravní vzdálenost do 200 m jakékoliv délky objektu</t>
  </si>
  <si>
    <t>https://podminky.urs.cz/item/CS_URS_2025_01/998223011</t>
  </si>
  <si>
    <t>B - část B</t>
  </si>
  <si>
    <t xml:space="preserve">PS 11 - MVE - Technologická část strojní </t>
  </si>
  <si>
    <t>1 - DPS 11.1 Zařízení přívodu vody a hrazení savky</t>
  </si>
  <si>
    <t xml:space="preserve">    1.1 - Česle</t>
  </si>
  <si>
    <t xml:space="preserve">    1.2 - Čistící stroj česlí</t>
  </si>
  <si>
    <t xml:space="preserve">    1.3 - Zařízení proplachovacího žlabu</t>
  </si>
  <si>
    <t xml:space="preserve">    1.4 - Provizorní hrazení vtoku</t>
  </si>
  <si>
    <t xml:space="preserve">      1.4.1 - Oprava tabulí hrazení vtoku</t>
  </si>
  <si>
    <t xml:space="preserve">      1.4.2 - Kontrola stávajících drážek hrazení</t>
  </si>
  <si>
    <t xml:space="preserve">      1.4.3 - Oprava zdvihací traverzy</t>
  </si>
  <si>
    <t xml:space="preserve">    1.5 - Provizorní hrazení savky</t>
  </si>
  <si>
    <t xml:space="preserve">      1.5.1 - Oprava tabulí hrazení savky</t>
  </si>
  <si>
    <t xml:space="preserve">      1.5.2 - Kontrola stávajících drážek hrazení</t>
  </si>
  <si>
    <t>2 - DPS 11.2  Turbína a příslušenství</t>
  </si>
  <si>
    <t xml:space="preserve">    2.1 - Rekonstrukce turbíny</t>
  </si>
  <si>
    <t xml:space="preserve">      2.1.1 - Oběžné kolo</t>
  </si>
  <si>
    <t xml:space="preserve">      2.1.2 - Hřídel</t>
  </si>
  <si>
    <t xml:space="preserve">      2.1.3 - Regulační mechanismus</t>
  </si>
  <si>
    <t xml:space="preserve">      2.1.4 - Vodicí ložisko turbiny</t>
  </si>
  <si>
    <t xml:space="preserve">      2.1.5 - Ucpávka hřídele turbiny</t>
  </si>
  <si>
    <t xml:space="preserve">      2.1.6 - Komora OK</t>
  </si>
  <si>
    <t xml:space="preserve">      2.1.7 - Kontrola a oprava potrubí měření tlaku</t>
  </si>
  <si>
    <t xml:space="preserve">    2.2 - Příslušenství turbíny</t>
  </si>
  <si>
    <t xml:space="preserve">      2.2.1 - Mazací systém ložiska turbíny</t>
  </si>
  <si>
    <t xml:space="preserve">      2.2.2 - Systém vibrační diagnostiky pro soustrojí</t>
  </si>
  <si>
    <t xml:space="preserve">    2.3 - Instalace soustrojí</t>
  </si>
  <si>
    <t>3 - DPS 11.3  Hydraulická část regulace</t>
  </si>
  <si>
    <t xml:space="preserve">    3.1 - Hydraulická část regulace</t>
  </si>
  <si>
    <t xml:space="preserve">      3.1.1 - Čerpací agregát regulátoru (ČAR)</t>
  </si>
  <si>
    <t xml:space="preserve">      3.1.2 - Trubkování regulace</t>
  </si>
  <si>
    <t xml:space="preserve">      3.1.3 - Servomotor RK</t>
  </si>
  <si>
    <t xml:space="preserve">      3.1.4 - Rozdělovací hlava</t>
  </si>
  <si>
    <t xml:space="preserve">      3.1.5 - Brzdící zařízení</t>
  </si>
  <si>
    <t xml:space="preserve">      3.1.6 - Snímání otáček</t>
  </si>
  <si>
    <t xml:space="preserve">    3.2 - Demontáž stávající hydraulické části regulace</t>
  </si>
  <si>
    <t>4 - DPS 11.4 Převodovka</t>
  </si>
  <si>
    <t xml:space="preserve">    4.1 - Převodovka</t>
  </si>
  <si>
    <t xml:space="preserve">    4.2 - Mazací systém převodovky</t>
  </si>
  <si>
    <t xml:space="preserve">      4.2.1 - Mazací agregát převodovky</t>
  </si>
  <si>
    <t xml:space="preserve">      4.2.2 - Rozvody mazacího oleje převodovky</t>
  </si>
  <si>
    <t xml:space="preserve">    4.3 - Spojka</t>
  </si>
  <si>
    <t xml:space="preserve">    4.4 - Úprava pro montáž převodovky</t>
  </si>
  <si>
    <t xml:space="preserve">    4.5 - Demontáž stávající převodovky</t>
  </si>
  <si>
    <t>5 - DPS 11.5 Generátor</t>
  </si>
  <si>
    <t xml:space="preserve">    5.1 - Demontáž a zpětná montáž generátoru</t>
  </si>
  <si>
    <t xml:space="preserve">    5.2 - Oprava generátoru</t>
  </si>
  <si>
    <t xml:space="preserve">      5.2.1 - Oprava generátoru</t>
  </si>
  <si>
    <t xml:space="preserve">      5.2.2 - Oprava ložisek generátoru</t>
  </si>
  <si>
    <t xml:space="preserve">      5.2.3 - Oprava hřídele generátoru</t>
  </si>
  <si>
    <t xml:space="preserve">      5.2.4 - Přístrojové vybavení generátoru</t>
  </si>
  <si>
    <t>6 - DPS 11.6 Pomocná zařízení</t>
  </si>
  <si>
    <t xml:space="preserve">    6.1 - Zařízení prosáklé vody</t>
  </si>
  <si>
    <t>7 - Ostatní</t>
  </si>
  <si>
    <t>DPS 11.1 Zařízení přívodu vody a hrazení savky</t>
  </si>
  <si>
    <t>1.1</t>
  </si>
  <si>
    <t>Česle</t>
  </si>
  <si>
    <t>1.1.1</t>
  </si>
  <si>
    <t>-  demontáž stávajících česlí, odvoz do kovošrotu</t>
  </si>
  <si>
    <t>64</t>
  </si>
  <si>
    <t>416806915</t>
  </si>
  <si>
    <t>- demontáž stávajících česlí, odvoz do kovošrotu</t>
  </si>
  <si>
    <t>Poznámka k položce:_x000D_
Podrobná specifikace viz příloha D.2.1.3</t>
  </si>
  <si>
    <t>1.1.2</t>
  </si>
  <si>
    <t>-  výroba nových česlí</t>
  </si>
  <si>
    <t>1310611115</t>
  </si>
  <si>
    <t>1.1.3</t>
  </si>
  <si>
    <t>-  revize všech stávajících dílů kotvení – technický nález</t>
  </si>
  <si>
    <t>1272411449</t>
  </si>
  <si>
    <t>1.1.4</t>
  </si>
  <si>
    <t>-  další oprava dle technického nálezu (50 hodin/sada)</t>
  </si>
  <si>
    <t>hod</t>
  </si>
  <si>
    <t>4180496</t>
  </si>
  <si>
    <t>Poznámka k položce:_x000D_
Podrobná specifikace viz příloha D.2.1.3_x000D_
*Vyhrazená změna závazku</t>
  </si>
  <si>
    <t>1.1.5</t>
  </si>
  <si>
    <t>-  doprava na lokalitu, kompletní montáž</t>
  </si>
  <si>
    <t>-1150417536</t>
  </si>
  <si>
    <t>- doprava na lokalitu, kompletní montáž</t>
  </si>
  <si>
    <t>1.2</t>
  </si>
  <si>
    <t>Čistící stroj česlí</t>
  </si>
  <si>
    <t>1.2.1</t>
  </si>
  <si>
    <t>-  kompletní demontáž čistícího stroje, odvoz do dílen</t>
  </si>
  <si>
    <t>-1542499386</t>
  </si>
  <si>
    <t>- kompletní demontáž čistícího stroje, odvoz do dílen</t>
  </si>
  <si>
    <t>1.2.2</t>
  </si>
  <si>
    <t>-  očištění a provedení kontroly technického stavu čistícího stroje – technický nález</t>
  </si>
  <si>
    <t>1788475880</t>
  </si>
  <si>
    <t>1.2.3</t>
  </si>
  <si>
    <t>-  oprava mechanických částí ČS</t>
  </si>
  <si>
    <t>1047018749</t>
  </si>
  <si>
    <t>1.2.4</t>
  </si>
  <si>
    <t>-  oprava hydraulického systému ovládání ČS</t>
  </si>
  <si>
    <t>1817011000</t>
  </si>
  <si>
    <t>1.2.5</t>
  </si>
  <si>
    <t>-  oprava stávajícího kontejneru</t>
  </si>
  <si>
    <t>124499707</t>
  </si>
  <si>
    <t>1.2.6</t>
  </si>
  <si>
    <t>-  nová povrchová ochrana ČS - vnější plochy 50 m2</t>
  </si>
  <si>
    <t>964032371</t>
  </si>
  <si>
    <t>1.2.7</t>
  </si>
  <si>
    <t>-  výměna řídícího systému včetně obslužného panelu a snímačů</t>
  </si>
  <si>
    <t>-704853390</t>
  </si>
  <si>
    <t>1.2.8</t>
  </si>
  <si>
    <t>-  další oprava dle technického nálezu (100 hodin/sada)</t>
  </si>
  <si>
    <t>-562504165</t>
  </si>
  <si>
    <t>1.2.9</t>
  </si>
  <si>
    <t>-  doprava na lokalitu, kompletní montáž ČS</t>
  </si>
  <si>
    <t>-1574520763</t>
  </si>
  <si>
    <t>- doprava na lokalitu, kompletní montáž ČS</t>
  </si>
  <si>
    <t>1.2.10</t>
  </si>
  <si>
    <t>-  funkční zkouška, uvedení do provozu</t>
  </si>
  <si>
    <t>1763319888</t>
  </si>
  <si>
    <t>- funkční zkouška, uvedení do provozu</t>
  </si>
  <si>
    <t>1.3</t>
  </si>
  <si>
    <t>Zařízení proplachovacího žlabu</t>
  </si>
  <si>
    <t>1.3.1</t>
  </si>
  <si>
    <t>-  očištění a provedení kontroly - technický nález</t>
  </si>
  <si>
    <t>748346028</t>
  </si>
  <si>
    <t>1.3.2</t>
  </si>
  <si>
    <t>-  repase mechanické části</t>
  </si>
  <si>
    <t>-816590261</t>
  </si>
  <si>
    <t>1.3.3</t>
  </si>
  <si>
    <t>-  revize a oprava systému tlakového vzduchu</t>
  </si>
  <si>
    <t>-2073674137</t>
  </si>
  <si>
    <t>1.3.4</t>
  </si>
  <si>
    <t>-  další práce dle technického nálezu (20 hodin/sada)</t>
  </si>
  <si>
    <t>-1151244485</t>
  </si>
  <si>
    <t>1.3.5</t>
  </si>
  <si>
    <t>-  vyzkoušení a uvedení do provozu</t>
  </si>
  <si>
    <t>130655914</t>
  </si>
  <si>
    <t>- vyzkoušení a uvedení do provozu</t>
  </si>
  <si>
    <t>1.4</t>
  </si>
  <si>
    <t>Provizorní hrazení vtoku</t>
  </si>
  <si>
    <t>1.4.1</t>
  </si>
  <si>
    <t>Oprava tabulí hrazení vtoku</t>
  </si>
  <si>
    <t>1.4.1.1</t>
  </si>
  <si>
    <t>-  provedení kontroly technického stavu tabulí (3 ks v sadě) – technický nález</t>
  </si>
  <si>
    <t>522332877</t>
  </si>
  <si>
    <t>- provedení kontroly technického stavu tabulí (3 ks v sadě) – technický nález</t>
  </si>
  <si>
    <t>1.4.1.2</t>
  </si>
  <si>
    <t>-  oprava (rozpohybování a promazání) bočních vodicích kladek</t>
  </si>
  <si>
    <t>-602791468</t>
  </si>
  <si>
    <t>1.4.1.3</t>
  </si>
  <si>
    <t>-  oprava (rozpohybování a promazání) vodicích pojezdových kol</t>
  </si>
  <si>
    <t>-888737385</t>
  </si>
  <si>
    <t>1.4.1.4</t>
  </si>
  <si>
    <t>-  oprava těsnění tabulí (cca 45 bm/sada)</t>
  </si>
  <si>
    <t>1853589</t>
  </si>
  <si>
    <t>1.4.1.5</t>
  </si>
  <si>
    <t>-  provedení opravy povrchové ochrany tabulí - vnější plochy cca 150 m2/sadu</t>
  </si>
  <si>
    <t>-1972191509</t>
  </si>
  <si>
    <t>1.4.1.6</t>
  </si>
  <si>
    <t>-1654568042</t>
  </si>
  <si>
    <t>1.4.1.7</t>
  </si>
  <si>
    <t>-  montáž hrazení – osazení do drážek</t>
  </si>
  <si>
    <t>-1631675935</t>
  </si>
  <si>
    <t>1.4.2</t>
  </si>
  <si>
    <t>Kontrola stávajících drážek hrazení</t>
  </si>
  <si>
    <t>1.4.2.1</t>
  </si>
  <si>
    <t>-1969419114</t>
  </si>
  <si>
    <t>1.4.2.2</t>
  </si>
  <si>
    <t>-  oprava poškozených částí vedení a dosedacích prahů  - 100 kg/sadu</t>
  </si>
  <si>
    <t>1679961273</t>
  </si>
  <si>
    <t>-  oprava poškozených částí vedení a dosedacích prahů - 100 kg/sadu</t>
  </si>
  <si>
    <t>1.4.2.3</t>
  </si>
  <si>
    <t>-  provedení opravy povrchové ochrany  - vnější plochy cca 50 m2/sadu</t>
  </si>
  <si>
    <t>328998359</t>
  </si>
  <si>
    <t>-  provedení opravy povrchové ochrany - vnější plochy cca 50 m2/sadu</t>
  </si>
  <si>
    <t>1.4.2.4</t>
  </si>
  <si>
    <t>-  další práce dle technického nálezu (100 hodin/sada)</t>
  </si>
  <si>
    <t>1205253236</t>
  </si>
  <si>
    <t>1.4.3</t>
  </si>
  <si>
    <t>Oprava zdvihací traverzy</t>
  </si>
  <si>
    <t>1.4.3.1</t>
  </si>
  <si>
    <t>1632597995</t>
  </si>
  <si>
    <t>1.4.3.2</t>
  </si>
  <si>
    <t>-  oprava zdvihací traverzy</t>
  </si>
  <si>
    <t>507697993</t>
  </si>
  <si>
    <t>1.4.3.3</t>
  </si>
  <si>
    <t>2070228067</t>
  </si>
  <si>
    <t>1.4.3.4</t>
  </si>
  <si>
    <t>-  provedení opravy povrchové ochrany  - vnější plochy cca 20 m2/sadu</t>
  </si>
  <si>
    <t>1452435643</t>
  </si>
  <si>
    <t>-  provedení opravy povrchové ochrany - vnější plochy cca 20 m2/sadu</t>
  </si>
  <si>
    <t>1.4.3.5</t>
  </si>
  <si>
    <t>876175530</t>
  </si>
  <si>
    <t>1.5</t>
  </si>
  <si>
    <t>Provizorní hrazení savky</t>
  </si>
  <si>
    <t>1.5.1</t>
  </si>
  <si>
    <t>Oprava tabulí hrazení savky</t>
  </si>
  <si>
    <t>1.5.1.1</t>
  </si>
  <si>
    <t>-  provedení kontroly technického stavu tabulí (2 ks v sadě) – technický nález</t>
  </si>
  <si>
    <t>1449199623</t>
  </si>
  <si>
    <t>- provedení kontroly technického stavu tabulí (2 ks v sadě) – technický nález</t>
  </si>
  <si>
    <t>1.5.1.2</t>
  </si>
  <si>
    <t>422760550</t>
  </si>
  <si>
    <t>39</t>
  </si>
  <si>
    <t>1.5.1.3</t>
  </si>
  <si>
    <t>-  oprava těsnění tabulí (cca 20 bm/sada)</t>
  </si>
  <si>
    <t>-1334491327</t>
  </si>
  <si>
    <t>40</t>
  </si>
  <si>
    <t>1.5.1.4</t>
  </si>
  <si>
    <t>-  provedení opravy povrchové ochrany tabulí - vnější plochy cca 100 m2/sadu</t>
  </si>
  <si>
    <t>-1761800526</t>
  </si>
  <si>
    <t>41</t>
  </si>
  <si>
    <t>1.5.1.5</t>
  </si>
  <si>
    <t>1986608015</t>
  </si>
  <si>
    <t>42</t>
  </si>
  <si>
    <t>1.5.1.6</t>
  </si>
  <si>
    <t>-1262667124</t>
  </si>
  <si>
    <t>1.5.2</t>
  </si>
  <si>
    <t>43</t>
  </si>
  <si>
    <t>1.5.2.1</t>
  </si>
  <si>
    <t>-1724441605</t>
  </si>
  <si>
    <t>44</t>
  </si>
  <si>
    <t>1.5.2.2</t>
  </si>
  <si>
    <t>-  oprava poškozených částí vedení a dosedacích prahů  - 10 kg/sadu</t>
  </si>
  <si>
    <t>510531422</t>
  </si>
  <si>
    <t>-  oprava poškozených částí vedení a dosedacích prahů - 10 kg/sadu</t>
  </si>
  <si>
    <t>45</t>
  </si>
  <si>
    <t>1.5.2.3</t>
  </si>
  <si>
    <t>-  provedení opravy povrchové ochrany  - vnější plochy cca 10 m2/sadu</t>
  </si>
  <si>
    <t>1511555596</t>
  </si>
  <si>
    <t>-  provedení opravy povrchové ochrany - vnější plochy cca 10 m2/sadu</t>
  </si>
  <si>
    <t>46</t>
  </si>
  <si>
    <t>1.5.2.4</t>
  </si>
  <si>
    <t>-  další práce dle technického nálezu (10 hodin/sada)</t>
  </si>
  <si>
    <t>619042185</t>
  </si>
  <si>
    <t>DPS 11.2  Turbína a příslušenství</t>
  </si>
  <si>
    <t>2.1</t>
  </si>
  <si>
    <t>Rekonstrukce turbíny</t>
  </si>
  <si>
    <t>2.1.1</t>
  </si>
  <si>
    <t>Oběžné kolo</t>
  </si>
  <si>
    <t>47</t>
  </si>
  <si>
    <t>2.1.1.1</t>
  </si>
  <si>
    <t>-  kompletní demontáž OK, odvoz do dílen, demontáž na dílně</t>
  </si>
  <si>
    <t>1997841571</t>
  </si>
  <si>
    <t>- kompletní demontáž OK, odvoz do dílen, demontáž na dílně</t>
  </si>
  <si>
    <t>48</t>
  </si>
  <si>
    <t>2.1.1.2</t>
  </si>
  <si>
    <t>-  provedení technického nálezu stavu OK</t>
  </si>
  <si>
    <t>695202301</t>
  </si>
  <si>
    <t>49</t>
  </si>
  <si>
    <t>2.1.1.3</t>
  </si>
  <si>
    <t>-  revize všech dílů OK včetně defektoskopie</t>
  </si>
  <si>
    <t>1205415591</t>
  </si>
  <si>
    <t>50</t>
  </si>
  <si>
    <t>2.1.1.4</t>
  </si>
  <si>
    <t>-  oprava náboje oběžného kola</t>
  </si>
  <si>
    <t>1415161428</t>
  </si>
  <si>
    <t>51</t>
  </si>
  <si>
    <t>2.1.1.5</t>
  </si>
  <si>
    <t>-  oprava ovládacího mechanismu OK</t>
  </si>
  <si>
    <t>353301442</t>
  </si>
  <si>
    <t>52</t>
  </si>
  <si>
    <t>2.1.1.6</t>
  </si>
  <si>
    <t>-  výměna kluzných pouzder uložení lopat a mechanismu</t>
  </si>
  <si>
    <t>1792075587</t>
  </si>
  <si>
    <t>53</t>
  </si>
  <si>
    <t>2.1.1.7</t>
  </si>
  <si>
    <t>-  výměna všechn těsnění a táhel</t>
  </si>
  <si>
    <t>19116350</t>
  </si>
  <si>
    <t>54</t>
  </si>
  <si>
    <t>2.1.1.8</t>
  </si>
  <si>
    <t>-  oprava čepů oběžných lopat</t>
  </si>
  <si>
    <t>-1406380732</t>
  </si>
  <si>
    <t>55</t>
  </si>
  <si>
    <t>2.1.1.9</t>
  </si>
  <si>
    <t>-  nová povrchová ochrana hrotu (6,5 m2/soustrojí)</t>
  </si>
  <si>
    <t>-881538226</t>
  </si>
  <si>
    <t>56</t>
  </si>
  <si>
    <t>2.1.1.10</t>
  </si>
  <si>
    <t>-843560304</t>
  </si>
  <si>
    <t>57</t>
  </si>
  <si>
    <t>2.1.1.11</t>
  </si>
  <si>
    <t>-  provedení zkoušek OK</t>
  </si>
  <si>
    <t>2039121188</t>
  </si>
  <si>
    <t>58</t>
  </si>
  <si>
    <t>2.1.1.12</t>
  </si>
  <si>
    <t>-  doprava na lokalitu, kompletní montáž OK, funkční zkouška</t>
  </si>
  <si>
    <t>1430142756</t>
  </si>
  <si>
    <t>- doprava na lokalitu, kompletní montáž OK, funkční zkouška</t>
  </si>
  <si>
    <t>2.1.2</t>
  </si>
  <si>
    <t>Hřídel</t>
  </si>
  <si>
    <t>59</t>
  </si>
  <si>
    <t>2.1.2.1</t>
  </si>
  <si>
    <t>-  kompletní demontáž, odvoz do dílen</t>
  </si>
  <si>
    <t>235301334</t>
  </si>
  <si>
    <t>- kompletní demontáž, odvoz do dílen</t>
  </si>
  <si>
    <t>60</t>
  </si>
  <si>
    <t>2.1.2.2</t>
  </si>
  <si>
    <t>-  kontrola hřídele - technický nález</t>
  </si>
  <si>
    <t>75436051</t>
  </si>
  <si>
    <t>61</t>
  </si>
  <si>
    <t>2.1.2.3</t>
  </si>
  <si>
    <t>-  oprava přestavné tyče</t>
  </si>
  <si>
    <t>460290367</t>
  </si>
  <si>
    <t>62</t>
  </si>
  <si>
    <t>2.1.2.4</t>
  </si>
  <si>
    <t>-  oprava těsnění vodících tyčí</t>
  </si>
  <si>
    <t>-916116837</t>
  </si>
  <si>
    <t>63</t>
  </si>
  <si>
    <t>2.1.2.5</t>
  </si>
  <si>
    <t>-  oprava kluzné plochy ložiska</t>
  </si>
  <si>
    <t>-452468684</t>
  </si>
  <si>
    <t>2.1.2.6</t>
  </si>
  <si>
    <t>-  nová povrchová ochrana hřídele - vnější plochy cca 5,0 m2/sadu</t>
  </si>
  <si>
    <t>2029452959</t>
  </si>
  <si>
    <t>65</t>
  </si>
  <si>
    <t>2.1.2.7</t>
  </si>
  <si>
    <t>-  další práce dle technického nálezu (100 hodin/sada)</t>
  </si>
  <si>
    <t>829233667</t>
  </si>
  <si>
    <t>66</t>
  </si>
  <si>
    <t>2.1.2.8</t>
  </si>
  <si>
    <t>-  doprava na lokalitu, kompletní montáž včetně seřízení</t>
  </si>
  <si>
    <t>1858901483</t>
  </si>
  <si>
    <t>- doprava na lokalitu, kompletní montáž včetně seřízení</t>
  </si>
  <si>
    <t>2.1.3</t>
  </si>
  <si>
    <t>Regulační mechanismus</t>
  </si>
  <si>
    <t>67</t>
  </si>
  <si>
    <t>2.1.3.1</t>
  </si>
  <si>
    <t>-  kompletní demontáž RK, odvoz do dílen</t>
  </si>
  <si>
    <t>-147936485</t>
  </si>
  <si>
    <t>- kompletní demontáž RK, odvoz do dílen</t>
  </si>
  <si>
    <t>68</t>
  </si>
  <si>
    <t>2.1.3.2</t>
  </si>
  <si>
    <t>-  kontrola rozváděcího ústrojí - technický nález</t>
  </si>
  <si>
    <t>-1928977560</t>
  </si>
  <si>
    <t>69</t>
  </si>
  <si>
    <t>2.1.3.3</t>
  </si>
  <si>
    <t>-  oprava uložení čepů lopatek RK</t>
  </si>
  <si>
    <t>-1718317985</t>
  </si>
  <si>
    <t>70</t>
  </si>
  <si>
    <t>2.1.3.4</t>
  </si>
  <si>
    <t>-  oprava přestavného mechanismu a vedení RK</t>
  </si>
  <si>
    <t>-420424846</t>
  </si>
  <si>
    <t>71</t>
  </si>
  <si>
    <t>2.1.3.5</t>
  </si>
  <si>
    <t>-  nová povrchová ochrana lopatkových kruhů RK - vnější plochy cca 70 m2/sadu</t>
  </si>
  <si>
    <t>980050244</t>
  </si>
  <si>
    <t>72</t>
  </si>
  <si>
    <t>2.1.3.6</t>
  </si>
  <si>
    <t>-  nová povrchová ochrana lopatkových kruhů RK - vnitřní obtékané plochy cca 60 m2/sadu</t>
  </si>
  <si>
    <t>1407789694</t>
  </si>
  <si>
    <t>73</t>
  </si>
  <si>
    <t>2.1.3.7</t>
  </si>
  <si>
    <t>-  nová povrchová ochrana listů lopatek RK  - vnitřní obtékané plochy cca 35 m2/sadu</t>
  </si>
  <si>
    <t>-952077839</t>
  </si>
  <si>
    <t>-  nová povrchová ochrana listů lopatek RK - vnitřní obtékané plochy cca 35 m2/sadu</t>
  </si>
  <si>
    <t>74</t>
  </si>
  <si>
    <t>2.1.3.8</t>
  </si>
  <si>
    <t>-  nová povrchová ochrana regulačního kruhu - vnější plochy cca 15 m2/sadu</t>
  </si>
  <si>
    <t>-1059906626</t>
  </si>
  <si>
    <t>75</t>
  </si>
  <si>
    <t>2.1.3.9</t>
  </si>
  <si>
    <t>1396119675</t>
  </si>
  <si>
    <t>76</t>
  </si>
  <si>
    <t>2.1.3.10</t>
  </si>
  <si>
    <t>-  provedení zkoušek RK na dílně</t>
  </si>
  <si>
    <t>1436111553</t>
  </si>
  <si>
    <t>77</t>
  </si>
  <si>
    <t>2.1.3.11</t>
  </si>
  <si>
    <t>-  doprava na lokalitu, kompletní montáž RK</t>
  </si>
  <si>
    <t>1638162088</t>
  </si>
  <si>
    <t>- doprava na lokalitu, kompletní montáž RK</t>
  </si>
  <si>
    <t>2.1.4</t>
  </si>
  <si>
    <t>Vodicí ložisko turbiny</t>
  </si>
  <si>
    <t>78</t>
  </si>
  <si>
    <t>2.1.4.1</t>
  </si>
  <si>
    <t>-35109067</t>
  </si>
  <si>
    <t>79</t>
  </si>
  <si>
    <t>2.1.4.2</t>
  </si>
  <si>
    <t>-  kontrola ložiska - technický nález</t>
  </si>
  <si>
    <t>-1901514475</t>
  </si>
  <si>
    <t>80</t>
  </si>
  <si>
    <t>2.1.4.3</t>
  </si>
  <si>
    <t>-  oprava pánve ložiska</t>
  </si>
  <si>
    <t>856315673</t>
  </si>
  <si>
    <t>81</t>
  </si>
  <si>
    <t>2.1.4.4</t>
  </si>
  <si>
    <t>-  výměna těsnění a spojovacího materiálu</t>
  </si>
  <si>
    <t>-295632531</t>
  </si>
  <si>
    <t>82</t>
  </si>
  <si>
    <t>2.1.4.5</t>
  </si>
  <si>
    <t>-  nová povrchová ochrana ložiska - vnější plochy cca 5,0 m2/sadu</t>
  </si>
  <si>
    <t>-1159812866</t>
  </si>
  <si>
    <t>83</t>
  </si>
  <si>
    <t>2.1.4.6</t>
  </si>
  <si>
    <t>-  další práce dle technického nálezu (50 hodin/sada)</t>
  </si>
  <si>
    <t>-1569416499</t>
  </si>
  <si>
    <t>84</t>
  </si>
  <si>
    <t>2.1.4.7</t>
  </si>
  <si>
    <t>-  doprava na lokalitu, kompletní montáž, seřízení</t>
  </si>
  <si>
    <t>1644672096</t>
  </si>
  <si>
    <t>- doprava na lokalitu, kompletní montáž, seřízení</t>
  </si>
  <si>
    <t>2.1.5</t>
  </si>
  <si>
    <t>Ucpávka hřídele turbiny</t>
  </si>
  <si>
    <t>85</t>
  </si>
  <si>
    <t>2.1.5.1</t>
  </si>
  <si>
    <t>-  kompletní demontáž stávající ucpávky vč. příslušenství</t>
  </si>
  <si>
    <t>-1309265842</t>
  </si>
  <si>
    <t>- kompletní demontáž stávající ucpávky vč. příslušenství</t>
  </si>
  <si>
    <t>86</t>
  </si>
  <si>
    <t>2.1.5.2</t>
  </si>
  <si>
    <t>-  návrh, výroba a instalace nové ucpávky</t>
  </si>
  <si>
    <t>-1732276727</t>
  </si>
  <si>
    <t>87</t>
  </si>
  <si>
    <t>2.1.5.3</t>
  </si>
  <si>
    <t>-  instalace klidové ucpávky vč. systému ovládání</t>
  </si>
  <si>
    <t>2119662117</t>
  </si>
  <si>
    <t>88</t>
  </si>
  <si>
    <t>2.1.5.4</t>
  </si>
  <si>
    <t>-  nové trubkování</t>
  </si>
  <si>
    <t>-2090663088</t>
  </si>
  <si>
    <t>89</t>
  </si>
  <si>
    <t>2.1.5.5</t>
  </si>
  <si>
    <t>-  kontrola, seřízení a uvedení do provozu nové ucpávky</t>
  </si>
  <si>
    <t>1056609433</t>
  </si>
  <si>
    <t>- kontrola, seřízení a uvedení do provozu nové ucpávky</t>
  </si>
  <si>
    <t>2.1.6</t>
  </si>
  <si>
    <t>Komora OK</t>
  </si>
  <si>
    <t>90</t>
  </si>
  <si>
    <t>2.1.6.1</t>
  </si>
  <si>
    <t>-  kompletní demontáž komory OK, odvoz do dílen</t>
  </si>
  <si>
    <t>625309190</t>
  </si>
  <si>
    <t>- kompletní demontáž komory OK, odvoz do dílen</t>
  </si>
  <si>
    <t>91</t>
  </si>
  <si>
    <t>2.1.6.2</t>
  </si>
  <si>
    <t>-  kontrola komory OK - technický nález</t>
  </si>
  <si>
    <t>-1302043065</t>
  </si>
  <si>
    <t>92</t>
  </si>
  <si>
    <t>2.1.6.3</t>
  </si>
  <si>
    <t>-  oprava povrchu komory OK (1,00 m2/soustrojí)</t>
  </si>
  <si>
    <t>57131292</t>
  </si>
  <si>
    <t>93</t>
  </si>
  <si>
    <t>2.1.6.4</t>
  </si>
  <si>
    <t>-  nová povrchová ochrana komory OK (20 m2/soustrojí)</t>
  </si>
  <si>
    <t>1073029693</t>
  </si>
  <si>
    <t>94</t>
  </si>
  <si>
    <t>2.1.6.5</t>
  </si>
  <si>
    <t>576798689</t>
  </si>
  <si>
    <t>95</t>
  </si>
  <si>
    <t>2.1.6.6</t>
  </si>
  <si>
    <t>2019930214</t>
  </si>
  <si>
    <t>2.1.7</t>
  </si>
  <si>
    <t>Kontrola a oprava potrubí měření tlaku</t>
  </si>
  <si>
    <t>96</t>
  </si>
  <si>
    <t>2.1.7.1</t>
  </si>
  <si>
    <t>-  kontrola systému - technický nález</t>
  </si>
  <si>
    <t>1618748653</t>
  </si>
  <si>
    <t>97</t>
  </si>
  <si>
    <t>2.1.7.2</t>
  </si>
  <si>
    <t>-  vyčištění odběrů a potrubí</t>
  </si>
  <si>
    <t>-1235792405</t>
  </si>
  <si>
    <t>98</t>
  </si>
  <si>
    <t>2.1.7.3</t>
  </si>
  <si>
    <t>-  výměna odběrů v PITu</t>
  </si>
  <si>
    <t>1375610376</t>
  </si>
  <si>
    <t>99</t>
  </si>
  <si>
    <t>2.1.7.4</t>
  </si>
  <si>
    <t>-  výměna manometrů a uzávěrů</t>
  </si>
  <si>
    <t>-845771958</t>
  </si>
  <si>
    <t>100</t>
  </si>
  <si>
    <t>2.1.7.5</t>
  </si>
  <si>
    <t>-577978074</t>
  </si>
  <si>
    <t>101</t>
  </si>
  <si>
    <t>2.1.7.6</t>
  </si>
  <si>
    <t>-  kontrola, seřízení a uvedení do provozu</t>
  </si>
  <si>
    <t>1513883356</t>
  </si>
  <si>
    <t>- kontrola, seřízení a uvedení do provozu</t>
  </si>
  <si>
    <t>2.2</t>
  </si>
  <si>
    <t>Příslušenství turbíny</t>
  </si>
  <si>
    <t>2.2.1</t>
  </si>
  <si>
    <t>Mazací systém ložiska turbíny</t>
  </si>
  <si>
    <t>102</t>
  </si>
  <si>
    <t>2.2.1.1</t>
  </si>
  <si>
    <t>-  kompletní demontáž stávajícího mazacího systému vč. příslušenství</t>
  </si>
  <si>
    <t>1034270795</t>
  </si>
  <si>
    <t>- kompletní demontáž stávajícího mazacího systému vč. příslušenství</t>
  </si>
  <si>
    <t>103</t>
  </si>
  <si>
    <t>2.2.1.2</t>
  </si>
  <si>
    <t>-  dodávka nového mazacího systému ložiska turbíny</t>
  </si>
  <si>
    <t>-736429044</t>
  </si>
  <si>
    <t>104</t>
  </si>
  <si>
    <t>2.2.1.3</t>
  </si>
  <si>
    <t>-  kompletní montáž, uvedení do provozu vč. zkoušek</t>
  </si>
  <si>
    <t>1555023695</t>
  </si>
  <si>
    <t>- kompletní montáž, uvedení do provozu vč. zkoušek</t>
  </si>
  <si>
    <t>2.2.2</t>
  </si>
  <si>
    <t>Systém vibrační diagnostiky pro soustrojí</t>
  </si>
  <si>
    <t>105</t>
  </si>
  <si>
    <t>2.2.2.1</t>
  </si>
  <si>
    <t>-  kompletní příprava pro instalaci snímačů vibrací vč. kotevního a montážního materiálu</t>
  </si>
  <si>
    <t>801095686</t>
  </si>
  <si>
    <t>- kompletní příprava pro instalaci snímačů vibrací vč. kotevního a montážního materiálu</t>
  </si>
  <si>
    <t>2.3</t>
  </si>
  <si>
    <t>Instalace soustrojí</t>
  </si>
  <si>
    <t>106</t>
  </si>
  <si>
    <t>2.3.1</t>
  </si>
  <si>
    <t>–   provedení měření před demontáží soustrojí</t>
  </si>
  <si>
    <t>172131958</t>
  </si>
  <si>
    <t>107</t>
  </si>
  <si>
    <t>2.3.2</t>
  </si>
  <si>
    <t>–   montáž soustrojí</t>
  </si>
  <si>
    <t>1930116666</t>
  </si>
  <si>
    <t>108</t>
  </si>
  <si>
    <t>2.3.3</t>
  </si>
  <si>
    <t>–   provedení zkoušek po montáži soustrojí</t>
  </si>
  <si>
    <t>-1748575502</t>
  </si>
  <si>
    <t>109</t>
  </si>
  <si>
    <t>2.3.4</t>
  </si>
  <si>
    <t>–   provedení měření po montáži soustrojí</t>
  </si>
  <si>
    <t>1097541767</t>
  </si>
  <si>
    <t>110</t>
  </si>
  <si>
    <t>2.3.5</t>
  </si>
  <si>
    <t>–   uvedení soustrojí do provozu</t>
  </si>
  <si>
    <t>996851713</t>
  </si>
  <si>
    <t>DPS 11.3  Hydraulická část regulace</t>
  </si>
  <si>
    <t>3.1</t>
  </si>
  <si>
    <t>Hydraulická část regulace</t>
  </si>
  <si>
    <t>3.1.1</t>
  </si>
  <si>
    <t>Čerpací agregát regulátoru (ČAR)</t>
  </si>
  <si>
    <t>111</t>
  </si>
  <si>
    <t>3.1.1.1</t>
  </si>
  <si>
    <t>-  dodávka nového ČAR</t>
  </si>
  <si>
    <t>79828857</t>
  </si>
  <si>
    <t>112</t>
  </si>
  <si>
    <t>3.1.1.2</t>
  </si>
  <si>
    <t>-551302524</t>
  </si>
  <si>
    <t>3.1.2</t>
  </si>
  <si>
    <t>Trubkování regulace</t>
  </si>
  <si>
    <t>113</t>
  </si>
  <si>
    <t>3.1.2.1</t>
  </si>
  <si>
    <t>-  dodávka nového trubkování regulace</t>
  </si>
  <si>
    <t>1723662607</t>
  </si>
  <si>
    <t>114</t>
  </si>
  <si>
    <t>3.1.2.2</t>
  </si>
  <si>
    <t>1700152694</t>
  </si>
  <si>
    <t>3.1.3</t>
  </si>
  <si>
    <t>Servomotor RK</t>
  </si>
  <si>
    <t>115</t>
  </si>
  <si>
    <t>3.1.3.1</t>
  </si>
  <si>
    <t>-  dodávka nového servomotoru RK</t>
  </si>
  <si>
    <t>-180790928</t>
  </si>
  <si>
    <t>116</t>
  </si>
  <si>
    <t>3.1.3.2</t>
  </si>
  <si>
    <t>518547384</t>
  </si>
  <si>
    <t>3.1.4</t>
  </si>
  <si>
    <t>Rozdělovací hlava</t>
  </si>
  <si>
    <t>117</t>
  </si>
  <si>
    <t>3.1.4.1</t>
  </si>
  <si>
    <t>-  dodávka nové rozdělovací hlavy vč. příslušenství</t>
  </si>
  <si>
    <t>-1735558412</t>
  </si>
  <si>
    <t>118</t>
  </si>
  <si>
    <t>3.1.4.2</t>
  </si>
  <si>
    <t>1060485092</t>
  </si>
  <si>
    <t>3.1.5</t>
  </si>
  <si>
    <t>Brzdící zařízení</t>
  </si>
  <si>
    <t>119</t>
  </si>
  <si>
    <t>3.1.5.1</t>
  </si>
  <si>
    <t>-  dodávka nového brzdícího zařízení</t>
  </si>
  <si>
    <t>345289687</t>
  </si>
  <si>
    <t>120</t>
  </si>
  <si>
    <t>3.1.5.2</t>
  </si>
  <si>
    <t>-1987676378</t>
  </si>
  <si>
    <t>3.1.6</t>
  </si>
  <si>
    <t>Snímání otáček</t>
  </si>
  <si>
    <t>121</t>
  </si>
  <si>
    <t>3.1.6.1</t>
  </si>
  <si>
    <t>-  dodávka nového snímání otáček</t>
  </si>
  <si>
    <t>-309918342</t>
  </si>
  <si>
    <t>122</t>
  </si>
  <si>
    <t>3.1.6.2</t>
  </si>
  <si>
    <t>1413955432</t>
  </si>
  <si>
    <t>3.2</t>
  </si>
  <si>
    <t>Demontáž stávající hydraulické části regulace</t>
  </si>
  <si>
    <t>123</t>
  </si>
  <si>
    <t>3.2.1</t>
  </si>
  <si>
    <t>-  kompletní demontáž stávajícího ČAR vč. příslušenství</t>
  </si>
  <si>
    <t>-955129203</t>
  </si>
  <si>
    <t>- kompletní demontáž stávajícího ČAR vč. příslušenství</t>
  </si>
  <si>
    <t>124</t>
  </si>
  <si>
    <t>3.2.2</t>
  </si>
  <si>
    <t>-  kompletní demontáž stávajícího trubkování regulace vč. příslušenství</t>
  </si>
  <si>
    <t>-1419705394</t>
  </si>
  <si>
    <t>- kompletní demontáž stávajícího trubkování regulace vč. příslušenství</t>
  </si>
  <si>
    <t>125</t>
  </si>
  <si>
    <t>3.2.3</t>
  </si>
  <si>
    <t>-  kompletní demontáž stávajícího servomotoru RK vč. příslušenství</t>
  </si>
  <si>
    <t>-683113647</t>
  </si>
  <si>
    <t>- kompletní demontáž stávajícího servomotoru RK vč. příslušenství</t>
  </si>
  <si>
    <t>126</t>
  </si>
  <si>
    <t>3.2.4</t>
  </si>
  <si>
    <t>-  kompletní demontáž stávající rozdělovací hlavy vč. příslušenství</t>
  </si>
  <si>
    <t>-1925224783</t>
  </si>
  <si>
    <t>- kompletní demontáž stávající rozdělovací hlavy vč. příslušenství</t>
  </si>
  <si>
    <t>127</t>
  </si>
  <si>
    <t>3.2.5</t>
  </si>
  <si>
    <t>-  kompletní demontáž stávající brzdy vč. příslušenství</t>
  </si>
  <si>
    <t>-294828489</t>
  </si>
  <si>
    <t>- kompletní demontáž stávající brzdy vč. příslušenství</t>
  </si>
  <si>
    <t>128</t>
  </si>
  <si>
    <t>3.2.6</t>
  </si>
  <si>
    <t>-  odvoz do sběrných surovin vč. výzisku z výkupu</t>
  </si>
  <si>
    <t>-907700852</t>
  </si>
  <si>
    <t>- odvoz do sběrných surovin vč. výzisku z výkupu</t>
  </si>
  <si>
    <t>129</t>
  </si>
  <si>
    <t>3.2.7</t>
  </si>
  <si>
    <t>–  ekologická likvidace olejové náplně</t>
  </si>
  <si>
    <t>-1228596144</t>
  </si>
  <si>
    <t>DPS 11.4 Převodovka</t>
  </si>
  <si>
    <t>4.1</t>
  </si>
  <si>
    <t>Převodovka</t>
  </si>
  <si>
    <t>130</t>
  </si>
  <si>
    <t>4.1.1</t>
  </si>
  <si>
    <t>-  kompletní výroba a dodávka nové převodovky</t>
  </si>
  <si>
    <t>1787828002</t>
  </si>
  <si>
    <t>- kompletní výroba a dodávka nové převodovky</t>
  </si>
  <si>
    <t>4.2</t>
  </si>
  <si>
    <t>Mazací systém převodovky</t>
  </si>
  <si>
    <t>4.2.1</t>
  </si>
  <si>
    <t>Mazací agregát převodovky</t>
  </si>
  <si>
    <t>131</t>
  </si>
  <si>
    <t>4.2.1.1</t>
  </si>
  <si>
    <t>-  dodávka nového mazacího systému převodovky</t>
  </si>
  <si>
    <t>1860716366</t>
  </si>
  <si>
    <t>132</t>
  </si>
  <si>
    <t>4.2.1.2</t>
  </si>
  <si>
    <t>1820619305</t>
  </si>
  <si>
    <t>4.2.2</t>
  </si>
  <si>
    <t>Rozvody mazacího oleje převodovky</t>
  </si>
  <si>
    <t>133</t>
  </si>
  <si>
    <t>4.2.2.1</t>
  </si>
  <si>
    <t>-  dodávka nového trubkování rozvodů mazání převodovky</t>
  </si>
  <si>
    <t>-208664676</t>
  </si>
  <si>
    <t>134</t>
  </si>
  <si>
    <t>4.2.2.2</t>
  </si>
  <si>
    <t>-911142780</t>
  </si>
  <si>
    <t>4.3</t>
  </si>
  <si>
    <t>Spojka</t>
  </si>
  <si>
    <t>135</t>
  </si>
  <si>
    <t>4.3.1</t>
  </si>
  <si>
    <t>-  kompletní výroba a dodávka nové spoky</t>
  </si>
  <si>
    <t>1053538390</t>
  </si>
  <si>
    <t>- kompletní výroba a dodávka nové spoky</t>
  </si>
  <si>
    <t>136</t>
  </si>
  <si>
    <t>4.3.2</t>
  </si>
  <si>
    <t>-  kompletní montáž, vč. zkoušek</t>
  </si>
  <si>
    <t>545181268</t>
  </si>
  <si>
    <t>- kompletní montáž, vč. zkoušek</t>
  </si>
  <si>
    <t>4.4</t>
  </si>
  <si>
    <t>Úprava pro montáž převodovky</t>
  </si>
  <si>
    <t>137</t>
  </si>
  <si>
    <t>4.4.1</t>
  </si>
  <si>
    <t>-  kompletní úprava PITu pro kotvení převodovky</t>
  </si>
  <si>
    <t>-1809705093</t>
  </si>
  <si>
    <t>- kompletní úprava PITu pro kotvení převodovky</t>
  </si>
  <si>
    <t>138</t>
  </si>
  <si>
    <t>4.4.2</t>
  </si>
  <si>
    <t>-  provedení opravy povrchové ochrany PITu - vnější plochy cca 10 m2/sadu</t>
  </si>
  <si>
    <t>1222934019</t>
  </si>
  <si>
    <t>4.5</t>
  </si>
  <si>
    <t>Demontáž stávající převodovky</t>
  </si>
  <si>
    <t>139</t>
  </si>
  <si>
    <t>4.5.1</t>
  </si>
  <si>
    <t>-  kompletní demontáž stávající převodovky vč. příslušenství</t>
  </si>
  <si>
    <t>1417930095</t>
  </si>
  <si>
    <t>- kompletní demontáž stávající převodovky vč. příslušenství</t>
  </si>
  <si>
    <t>140</t>
  </si>
  <si>
    <t>4.5.2</t>
  </si>
  <si>
    <t>-  kompletní demontáž stávajícího mazacího systému převodovky vč. příslušenství</t>
  </si>
  <si>
    <t>-348327260</t>
  </si>
  <si>
    <t>- kompletní demontáž stávajícího mazacího systému převodovky vč. příslušenství</t>
  </si>
  <si>
    <t>141</t>
  </si>
  <si>
    <t>4.5.3</t>
  </si>
  <si>
    <t>-  kompletní demontáž stávající spojky vč. příslušenství</t>
  </si>
  <si>
    <t>30487260</t>
  </si>
  <si>
    <t>- kompletní demontáž stávající spojky vč. příslušenství</t>
  </si>
  <si>
    <t>142</t>
  </si>
  <si>
    <t>4.5.4</t>
  </si>
  <si>
    <t>92635869</t>
  </si>
  <si>
    <t>143</t>
  </si>
  <si>
    <t>4.5.5</t>
  </si>
  <si>
    <t>-1115107139</t>
  </si>
  <si>
    <t>DPS 11.5 Generátor</t>
  </si>
  <si>
    <t>5.1</t>
  </si>
  <si>
    <t>Demontáž a zpětná montáž generátoru</t>
  </si>
  <si>
    <t>144</t>
  </si>
  <si>
    <t>5.1.1</t>
  </si>
  <si>
    <t>-  kompletní demontáž stávajícího generátoru</t>
  </si>
  <si>
    <t>1832939221</t>
  </si>
  <si>
    <t>- kompletní demontáž stávajícího generátoru</t>
  </si>
  <si>
    <t>145</t>
  </si>
  <si>
    <t>5.1.2</t>
  </si>
  <si>
    <t>-  kompletní montáž generátoru</t>
  </si>
  <si>
    <t>1856966589</t>
  </si>
  <si>
    <t>- kompletní montáž generátoru</t>
  </si>
  <si>
    <t>5.2</t>
  </si>
  <si>
    <t>Oprava generátoru</t>
  </si>
  <si>
    <t>5.2.1</t>
  </si>
  <si>
    <t>146</t>
  </si>
  <si>
    <t>5.2.1.1</t>
  </si>
  <si>
    <t>-  očištění a provedení kontroly technického stavu generátoru – technický nález</t>
  </si>
  <si>
    <t>822811607</t>
  </si>
  <si>
    <t>147</t>
  </si>
  <si>
    <t>5.2.1.2</t>
  </si>
  <si>
    <t>- oprava poškozených částí impregnace</t>
  </si>
  <si>
    <t>-924679833</t>
  </si>
  <si>
    <t>148</t>
  </si>
  <si>
    <t>5.2.1.3</t>
  </si>
  <si>
    <t>-  kontrola a oprava rotačních částí budiče</t>
  </si>
  <si>
    <t>-612965623</t>
  </si>
  <si>
    <t>149</t>
  </si>
  <si>
    <t>5.2.1.4</t>
  </si>
  <si>
    <t>-   repase ventilátoru pro odvod vzduchu</t>
  </si>
  <si>
    <t>656183002</t>
  </si>
  <si>
    <t>150</t>
  </si>
  <si>
    <t>5.2.1.5</t>
  </si>
  <si>
    <t>-   nová povrchová ochrana generátoru  – nátěr vnější ploch cca 50,0 m2/sadu</t>
  </si>
  <si>
    <t>1772311208</t>
  </si>
  <si>
    <t>-   nová povrchová ochrana generátoru – nátěr vnější ploch cca 50,0 m2/sadu</t>
  </si>
  <si>
    <t>151</t>
  </si>
  <si>
    <t>5.2.1.6</t>
  </si>
  <si>
    <t>-   provedení dalších oprav dle technického nálezu – předpokládá se 100 hod/sadu</t>
  </si>
  <si>
    <t>288943284</t>
  </si>
  <si>
    <t>152</t>
  </si>
  <si>
    <t>5.2.1.7</t>
  </si>
  <si>
    <t>-   provedení předepsaných zkoušek</t>
  </si>
  <si>
    <t>-1797655060</t>
  </si>
  <si>
    <t>5.2.2</t>
  </si>
  <si>
    <t>Oprava ložisek generátoru</t>
  </si>
  <si>
    <t>153</t>
  </si>
  <si>
    <t>5.2.2.1</t>
  </si>
  <si>
    <t>-   demontáž ložisek</t>
  </si>
  <si>
    <t>-1220273244</t>
  </si>
  <si>
    <t>154</t>
  </si>
  <si>
    <t>5.2.2.2</t>
  </si>
  <si>
    <t>-   revize stavu ložisek generátoru – technický nález</t>
  </si>
  <si>
    <t>839609813</t>
  </si>
  <si>
    <t>155</t>
  </si>
  <si>
    <t>5.2.2.3</t>
  </si>
  <si>
    <t>-    oprava výstelky ložisek</t>
  </si>
  <si>
    <t>-555027542</t>
  </si>
  <si>
    <t>156</t>
  </si>
  <si>
    <t>5.2.2.4</t>
  </si>
  <si>
    <t>-    kontrola a oprava systému mazání ložisek generátoru</t>
  </si>
  <si>
    <t>-1530127231</t>
  </si>
  <si>
    <t>157</t>
  </si>
  <si>
    <t>5.2.2.5</t>
  </si>
  <si>
    <t>-    provedení dalších oprav dle technického nálezu – předpokládá se 50 hod/sadu</t>
  </si>
  <si>
    <t>2101662028</t>
  </si>
  <si>
    <t>158</t>
  </si>
  <si>
    <t>5.2.2.6</t>
  </si>
  <si>
    <t>-   zpětná montáž ložisek</t>
  </si>
  <si>
    <t>1543708733</t>
  </si>
  <si>
    <t>5.2.3</t>
  </si>
  <si>
    <t>Oprava hřídele generátoru</t>
  </si>
  <si>
    <t>159</t>
  </si>
  <si>
    <t>5.2.3.1</t>
  </si>
  <si>
    <t>-   demontáž rotoru generátoru</t>
  </si>
  <si>
    <t>-1579581528</t>
  </si>
  <si>
    <t>160</t>
  </si>
  <si>
    <t>5.2.3.2</t>
  </si>
  <si>
    <t>-   revize stavu hřídele generátoru – technický nález</t>
  </si>
  <si>
    <t>1615538525</t>
  </si>
  <si>
    <t>161</t>
  </si>
  <si>
    <t>5.2.3.3</t>
  </si>
  <si>
    <t>-   oprava příruby hřídele</t>
  </si>
  <si>
    <t>-122387614</t>
  </si>
  <si>
    <t>-    oprava příruby hřídele</t>
  </si>
  <si>
    <t>162</t>
  </si>
  <si>
    <t>5.2.3.4</t>
  </si>
  <si>
    <t>-    provedení dalších oprav dle technického nálezu – předpokládá se 50 hod/sadu</t>
  </si>
  <si>
    <t>-868386433</t>
  </si>
  <si>
    <t>163</t>
  </si>
  <si>
    <t>5.2.3.5</t>
  </si>
  <si>
    <t>-    zpětná montáž rotoru</t>
  </si>
  <si>
    <t>655506826</t>
  </si>
  <si>
    <t>5.2.4</t>
  </si>
  <si>
    <t>Přístrojové vybavení generátoru</t>
  </si>
  <si>
    <t>164</t>
  </si>
  <si>
    <t>5.2.4.1</t>
  </si>
  <si>
    <t>-    odporové teploměry</t>
  </si>
  <si>
    <t>-1357043449</t>
  </si>
  <si>
    <t>165</t>
  </si>
  <si>
    <t>5.2.4.2</t>
  </si>
  <si>
    <t>-    čidla mazání ložisek</t>
  </si>
  <si>
    <t>1936005305</t>
  </si>
  <si>
    <t>166</t>
  </si>
  <si>
    <t>5.2.4.3</t>
  </si>
  <si>
    <t>-    vyhřívací těleso</t>
  </si>
  <si>
    <t>-1896888656</t>
  </si>
  <si>
    <t>167</t>
  </si>
  <si>
    <t>5.2.4.4</t>
  </si>
  <si>
    <t>-    indukční snímač otáček</t>
  </si>
  <si>
    <t>-215145453</t>
  </si>
  <si>
    <t>DPS 11.6 Pomocná zařízení</t>
  </si>
  <si>
    <t>6.1</t>
  </si>
  <si>
    <t>Zařízení prosáklé vody</t>
  </si>
  <si>
    <t>168</t>
  </si>
  <si>
    <t>6.1.1</t>
  </si>
  <si>
    <t>-  očištění, kontrola systému vyčerpání prosáklé vody – nálezová zpráva</t>
  </si>
  <si>
    <t>-367890758</t>
  </si>
  <si>
    <t>169</t>
  </si>
  <si>
    <t>6.1.2</t>
  </si>
  <si>
    <t>-  demontáž stávajících čerpadel</t>
  </si>
  <si>
    <t>1428067560</t>
  </si>
  <si>
    <t>170</t>
  </si>
  <si>
    <t>6.1.3</t>
  </si>
  <si>
    <t>-  nová čerpadla prosáklé vody</t>
  </si>
  <si>
    <t>-1675697097</t>
  </si>
  <si>
    <t>171</t>
  </si>
  <si>
    <t>6.1.4</t>
  </si>
  <si>
    <t>-  kontrola a oprava armatur na výtlaku čerpadel</t>
  </si>
  <si>
    <t>-1445706924</t>
  </si>
  <si>
    <t>172</t>
  </si>
  <si>
    <t>6.1.5</t>
  </si>
  <si>
    <t>-  provedení dalších oprav dle technického nálezu – předpokládá se 50 hod/sadu</t>
  </si>
  <si>
    <t>-1119633130</t>
  </si>
  <si>
    <t>173</t>
  </si>
  <si>
    <t>6.1.6</t>
  </si>
  <si>
    <t>-  vyzkoušení a uvedení do provozu</t>
  </si>
  <si>
    <t>-825190017</t>
  </si>
  <si>
    <t>174</t>
  </si>
  <si>
    <t>7.1</t>
  </si>
  <si>
    <t>Dílenská, realizační dokumentace technologického vybavení</t>
  </si>
  <si>
    <t>ks</t>
  </si>
  <si>
    <t>-1479073576</t>
  </si>
  <si>
    <t>PS 12 - MVE - Technologická část elektro</t>
  </si>
  <si>
    <t>12.1</t>
  </si>
  <si>
    <t>Rozvaděč DT1</t>
  </si>
  <si>
    <t>kpl</t>
  </si>
  <si>
    <t>1023840921</t>
  </si>
  <si>
    <t xml:space="preserve">Poznámka k položce:_x000D_
Detailní popis položek  viz. D.2.2.3. Technické specifikace _x000D_
</t>
  </si>
  <si>
    <t>12.2</t>
  </si>
  <si>
    <t>Rozvaděč DE1</t>
  </si>
  <si>
    <t>205475900</t>
  </si>
  <si>
    <t>12.3</t>
  </si>
  <si>
    <t>Operátorské pracoviště MVE Vraňany na velínu VD</t>
  </si>
  <si>
    <t>-1426497317</t>
  </si>
  <si>
    <t>12.4</t>
  </si>
  <si>
    <t>Úprava rozvaděče RS2</t>
  </si>
  <si>
    <t>-929326358</t>
  </si>
  <si>
    <t>12.5</t>
  </si>
  <si>
    <t>Úprava a modernizace rozvaděče RB1</t>
  </si>
  <si>
    <t>-690554230</t>
  </si>
  <si>
    <t>12.6</t>
  </si>
  <si>
    <t>Elektroměrový rozvaděč RE1</t>
  </si>
  <si>
    <t>-1465950786</t>
  </si>
  <si>
    <t>12.7</t>
  </si>
  <si>
    <t>Úprava a doplnění rozvaděče RH1</t>
  </si>
  <si>
    <t>-1241113929</t>
  </si>
  <si>
    <t>12.8</t>
  </si>
  <si>
    <t>Úprava a doplnění rozvaděče DE2</t>
  </si>
  <si>
    <t>1853292890</t>
  </si>
  <si>
    <t>12.9</t>
  </si>
  <si>
    <t>Úprava hladinové regulace VD Vraňany</t>
  </si>
  <si>
    <t>1150938508</t>
  </si>
  <si>
    <t>12.10</t>
  </si>
  <si>
    <t>Přenos dat na VHD dispečink Povodí Vltavy</t>
  </si>
  <si>
    <t>1731208809</t>
  </si>
  <si>
    <t>12.11</t>
  </si>
  <si>
    <t>Datové propojení na čistící stroj</t>
  </si>
  <si>
    <t>1038980925</t>
  </si>
  <si>
    <t>12.12</t>
  </si>
  <si>
    <t>Čidla MaR</t>
  </si>
  <si>
    <t>367576365</t>
  </si>
  <si>
    <t>12.13</t>
  </si>
  <si>
    <t>Místní ovládací skříně</t>
  </si>
  <si>
    <t>1621795983</t>
  </si>
  <si>
    <t>12.14</t>
  </si>
  <si>
    <t>Propojovací kabeláž zařízení soustrojí</t>
  </si>
  <si>
    <t>1897887882</t>
  </si>
  <si>
    <t>12.15</t>
  </si>
  <si>
    <t>Doplnění kabelových tras</t>
  </si>
  <si>
    <t>-1900207147</t>
  </si>
  <si>
    <t>12.16</t>
  </si>
  <si>
    <t>Odpojení a opětovné připojení generátoru na vn kabeláž</t>
  </si>
  <si>
    <t>-71352103</t>
  </si>
  <si>
    <t>12.17</t>
  </si>
  <si>
    <t>Doplnění pospojování</t>
  </si>
  <si>
    <t>-646473269</t>
  </si>
  <si>
    <t>12.18</t>
  </si>
  <si>
    <t>Demontáže stávajících zařízení, ekologická likvidace</t>
  </si>
  <si>
    <t>-1399453661</t>
  </si>
  <si>
    <t>12.19</t>
  </si>
  <si>
    <t>Dodavatelská realizační dokumentace</t>
  </si>
  <si>
    <t>-718971575</t>
  </si>
  <si>
    <t>12.20</t>
  </si>
  <si>
    <t>Oživení, uvedení do provozu, individuální zkoušky PS 12</t>
  </si>
  <si>
    <t>-451921504</t>
  </si>
  <si>
    <t>12.21</t>
  </si>
  <si>
    <t>Revize elektrických zařízení</t>
  </si>
  <si>
    <t>-1112208988</t>
  </si>
  <si>
    <t>vymalba</t>
  </si>
  <si>
    <t>987,291</t>
  </si>
  <si>
    <t>SO 10 - Stavební úpravy MVE</t>
  </si>
  <si>
    <t xml:space="preserve">    6 - Úpravy povrchů, podlahy a osazování výplní</t>
  </si>
  <si>
    <t>PSV - Práce a dodávky PSV</t>
  </si>
  <si>
    <t xml:space="preserve">    784 - Dokončovací práce - malby a tapety</t>
  </si>
  <si>
    <t>Úpravy povrchů, podlahy a osazování výplní</t>
  </si>
  <si>
    <t>629995-R23</t>
  </si>
  <si>
    <t>Kompletní vyčištění zámkové dlažby</t>
  </si>
  <si>
    <t>-1451080530</t>
  </si>
  <si>
    <t xml:space="preserve">Kompletní vyčištění zámkové dlažby (např. očištění tlakovou vodou - omytím dlažby a odplevelení) </t>
  </si>
  <si>
    <t>Viz D.2.1.2.1</t>
  </si>
  <si>
    <t>974,85 "m2"</t>
  </si>
  <si>
    <t>9851313_R01</t>
  </si>
  <si>
    <t xml:space="preserve">Ruční obroušení, škrábání a očištění lokálních inkrustací </t>
  </si>
  <si>
    <t>-2010725169</t>
  </si>
  <si>
    <t>2. PP - stěny</t>
  </si>
  <si>
    <t>Viz D.1.2.2. a D.1.2.4 a D.2.1.2.5</t>
  </si>
  <si>
    <t>7,9*2,95*2+7,9*10,5*2</t>
  </si>
  <si>
    <t>-16,9-10,5 "m2 turbína"</t>
  </si>
  <si>
    <t>9851313_R02</t>
  </si>
  <si>
    <t>Ruční a strojní očištění stěn 2PP</t>
  </si>
  <si>
    <t>-1093390618</t>
  </si>
  <si>
    <t xml:space="preserve">Ruční a strojní očištění stěn - kompletní očištění stěn a příslušenství upevněných na ní, včetně očištění lokálních míst od mastnost a olejů. (V místě spodní strojovny jsou detekovány úniky olejů od technologického zařízení, které je nutné očistit jak v místě stěn, potrubí na stěnách a podobného vybavení). Také se jedná o očištění ploch pod obroušenými inkrustacemi (broušení je rozpočtováno samostatnou položkou). </t>
  </si>
  <si>
    <t>9851313_R03</t>
  </si>
  <si>
    <t>Ruční a strojné očištění odvodňovacích žlábků, včetně krycích poklopů</t>
  </si>
  <si>
    <t>461874025</t>
  </si>
  <si>
    <t>Ruční a strojné očištění odvodňovacích žlábků, včetně krycích poklopů - kompletní očištění odvodňovacích žlábků a jejich krytů, především od uniklých olejů a jiných nečistot.</t>
  </si>
  <si>
    <t>2. PP</t>
  </si>
  <si>
    <t>2,95*2+10,5*2</t>
  </si>
  <si>
    <t>9851313_R04</t>
  </si>
  <si>
    <t>Kompletní očištění jímky včetně poklopů a zařízení</t>
  </si>
  <si>
    <t xml:space="preserve">kpl. </t>
  </si>
  <si>
    <t>-1016391515</t>
  </si>
  <si>
    <t>Kompletní očištění jímky včetně poklopů a zařízení (především od uniklých olejů a jiných nečistot). 
Jedná se o jímku prosáklé vody, odlučovače ropných látek a sběrné jímky (celkem 3 ks)</t>
  </si>
  <si>
    <t>9851313_R05</t>
  </si>
  <si>
    <t xml:space="preserve">Nový nátěrů poklopů a rámů jímek </t>
  </si>
  <si>
    <t>1542117842</t>
  </si>
  <si>
    <t>Obnova nátěrů poklopů a rámů jímek. Předpokládá se demontáž poklopů (očištění od nečistot je v rámci položky očištění jímek), odvoz, očištění starého nátěru, provedení nového nátěrů, zpětná doprava na stavbu a opětovná montáž. Rámy budou opět očištěny v rámci položky čištění jímek, očištěné rámy se dále budou natírat na místě. 
Skladba povrchové ochrany viz příloha D.1.1.</t>
  </si>
  <si>
    <t>jímka prosáklé vody</t>
  </si>
  <si>
    <t>1,21 "m2"*2 + 4,0*0,2 "rám"</t>
  </si>
  <si>
    <t>jímka odlučovače ropných látek</t>
  </si>
  <si>
    <t>2,31 "m2"*2+6,0 "rám"</t>
  </si>
  <si>
    <t>sběrná jímka</t>
  </si>
  <si>
    <t>0,81 "m2"*2 +3,2 "rám"</t>
  </si>
  <si>
    <t>993048-R06</t>
  </si>
  <si>
    <t xml:space="preserve">Demontáž poklopu nad turbínou </t>
  </si>
  <si>
    <t>990172895</t>
  </si>
  <si>
    <t xml:space="preserve">Demontáž poklopu nad turbínou - z důvodů potřeby transportu vybavení z MVE a finálně z důvodů zpětného transportu do MVE
</t>
  </si>
  <si>
    <t>953171-R07</t>
  </si>
  <si>
    <t xml:space="preserve">Zpětné osazení poklopu nad turbínou </t>
  </si>
  <si>
    <t>1422932806</t>
  </si>
  <si>
    <t>Zpětné osazení poklopu nad turbínou - z důvodů potřeby transportu vybavení z MVE (opětovné zakrytí po dobu stavby) a finálně z důvodů zpětného transportu do MVE</t>
  </si>
  <si>
    <t>9529020-R08</t>
  </si>
  <si>
    <t>Čištění vnitřních ploch podlah dlažby chemickými prostředky v 2 PP</t>
  </si>
  <si>
    <t>1531599994</t>
  </si>
  <si>
    <t xml:space="preserve">Čištění vnitřních ploch podlah dlažby chemickými prostředky v 2 PP - očištění podlah od nečistot a olejů (místy hůře přístupné meziprostory). </t>
  </si>
  <si>
    <t xml:space="preserve">Viz D.1.2.2. </t>
  </si>
  <si>
    <t>31,29 "m2"-3,64 "otvory jímek"</t>
  </si>
  <si>
    <t>9978411-R09</t>
  </si>
  <si>
    <t>Závěrečný úklid vnitřních prostor po provedení stavebních a montážních pracích</t>
  </si>
  <si>
    <t>-1467007430</t>
  </si>
  <si>
    <t>Závěrečný úklid vnitřních prostor po provedení stavebních a montážních pracích - včetně očištění dveří a oken a umytí prosklených ploch a vyčištění zábradlí a žebříků</t>
  </si>
  <si>
    <t>Poznámka k položce:_x000D_
měrná jednotka je m2 půdorysné plochy jednotlivého podlaží na kterém se provádějí závěrečné úklidové práce</t>
  </si>
  <si>
    <t>Viz D.1.2.2. - 2 PP</t>
  </si>
  <si>
    <t>31,29 "m2"</t>
  </si>
  <si>
    <t>1PP</t>
  </si>
  <si>
    <t>Strojovna MVE</t>
  </si>
  <si>
    <t>107,8 "m2"</t>
  </si>
  <si>
    <t>Rozvodny</t>
  </si>
  <si>
    <t>21,2+99,4 "m2"</t>
  </si>
  <si>
    <t>Schodiště</t>
  </si>
  <si>
    <t>3,0*4"ks"+3,75*4"ks"</t>
  </si>
  <si>
    <t>3,7*1,2+4,05*1,2*6 "ks""schodiště"</t>
  </si>
  <si>
    <t>1NP</t>
  </si>
  <si>
    <t>9,6"m2"+5,05*1,0+5,05*1,15+5,05*1,15"podesty"</t>
  </si>
  <si>
    <t>9979313_R10</t>
  </si>
  <si>
    <t>Nový nátěr vnitřních obtékaných ploch ocelových částí turbíny</t>
  </si>
  <si>
    <t>471567626</t>
  </si>
  <si>
    <t>Nový nátěr vnitřních obtékaných ploch ocelových částí turbíny. Bude se provádět na místě - očištění a provedení nového nátěru. 
Skladba povrchové ochrany viz příloha D.1.1.</t>
  </si>
  <si>
    <t>Poznámka k položce:_x000D_
měrná jednotka je za m2 poklopu (je do ni potřeba zohlednit cenu za rám)</t>
  </si>
  <si>
    <t>Viz D.1.1.</t>
  </si>
  <si>
    <t>Vnější části pitu</t>
  </si>
  <si>
    <t>160 "m2"</t>
  </si>
  <si>
    <t>vnější pozední kruh</t>
  </si>
  <si>
    <t>15 "m2"</t>
  </si>
  <si>
    <t>prstenec savky</t>
  </si>
  <si>
    <t>40 "m2"</t>
  </si>
  <si>
    <t>vnitřní povrch ocelového PITu</t>
  </si>
  <si>
    <t>130 "m2"</t>
  </si>
  <si>
    <t>9851313_R11</t>
  </si>
  <si>
    <t>Ruční a strojní očištění obkladů stěn 1PP</t>
  </si>
  <si>
    <t>1821037437</t>
  </si>
  <si>
    <t>Ruční a strojní očištění obkladů stěn - kompletní očištění (oškrábání, rozpuštění nánosů, finální omytí a očištění, ...) Podrobnější detail prosakujícího materiálu skrze spáry obkladu (lokální výskyty) viz fotografie v TZ D.1.1.</t>
  </si>
  <si>
    <t>viz příl. D.1.2.3, D.1.2.4, D.1.2.5.</t>
  </si>
  <si>
    <t>1 PP</t>
  </si>
  <si>
    <t>2,4*51,8</t>
  </si>
  <si>
    <t>-(1,7*2,4+3,5*2,4+1,65*2,4+1,2*2,0) "dveře</t>
  </si>
  <si>
    <t>9851313_R12</t>
  </si>
  <si>
    <t>Ruční a strojní očištění stěn 1PP a 1NP</t>
  </si>
  <si>
    <t>367521188</t>
  </si>
  <si>
    <t>Ruční a strojní očištění stěn - Očištění stěn od inkrustací, míst kde dochází k zatečení srážkové vody a jiná znečištění – obroušení, škrábání a jejich zapravení. Podrobnější detail viz fotografie v TZ D.1.1.</t>
  </si>
  <si>
    <t>(4,4-2,4"obklad")*51,8</t>
  </si>
  <si>
    <t>-(1,7*(3,05-2,4)+3,5*(3,05-2,4)+1,65*(3,05-2,4)) "dveře</t>
  </si>
  <si>
    <t>1 NP</t>
  </si>
  <si>
    <t>(6,4+4,7)*11,3+55,35"m2"*2</t>
  </si>
  <si>
    <t>9,6"m2"+5,0*0,2+5,05*1,0+5,05*0,2+5,05*1,15+5,05*0,2+5,05*1,15+5,05*0,2 "podesty"</t>
  </si>
  <si>
    <t>91,3*3,75*0,85 "% čisté plochy k výmalbě"</t>
  </si>
  <si>
    <t>17,4*15,8 "obvodove stěny"</t>
  </si>
  <si>
    <t>11,05*1,2*3"ks - podhledy schodiště" + 6,4*2,5 "strop"</t>
  </si>
  <si>
    <t>9851313_R13</t>
  </si>
  <si>
    <t>Nový nátěr poklopů a rámů kabelového kanálu</t>
  </si>
  <si>
    <t>811550543</t>
  </si>
  <si>
    <t>Obnova nátěrů poklopů a rámů kabelového kanálu. Předpokládá se demontáž poklopů, odvoz, očištění, provedení nového nátěrů, zpětná doprava na stavbu a opětovná montáž. Čištění zabudovaných ocelových rámů poklopů a provedení nového nátěru na místě. 
Skladba povrchové ochrany viz příloha D.1.1.</t>
  </si>
  <si>
    <t>Viz D.1.2.3 - Strojovna MVE</t>
  </si>
  <si>
    <t>3,96 "m2" *2 "poklop"</t>
  </si>
  <si>
    <t>(6,85+6,35)*0,2 "rám"</t>
  </si>
  <si>
    <t>Viz D.1.2.3 - Rozvodny</t>
  </si>
  <si>
    <t>(4,75+5,55+1,8+4,9+2,8 "m2")  *2 "poklop"</t>
  </si>
  <si>
    <t>(7,16+9,95+2,55+5,45+12,4+4,3+15,8)*0,2 "rám"</t>
  </si>
  <si>
    <t>9529020-R14</t>
  </si>
  <si>
    <t>Čištění vnitřních ploch podlah dlažby omytím v 1 PP</t>
  </si>
  <si>
    <t>1049159667</t>
  </si>
  <si>
    <t>Viz D.1.2.3.</t>
  </si>
  <si>
    <t>21,2+99,4 "m2" -(19,8"m2 poklopy")</t>
  </si>
  <si>
    <t>15,5 "m2" +2,2* 1,2*7"ks- pohledové obložení schodů"</t>
  </si>
  <si>
    <t>9494211-R15</t>
  </si>
  <si>
    <t>Zřízení a odstranění dočasného lešení pro provedení stavebních prací pro 1PP a 1NP</t>
  </si>
  <si>
    <t>-731292454</t>
  </si>
  <si>
    <t xml:space="preserve">Zřízení a odstranění dočasného lešení (či jiných podpěrných konstrukcí) pro provedení stavebních prací dle možností zhotovitele. Především pro práce očištění stěn a stropů, podest, výmalbu, a další dle potřeb zhotovitele. </t>
  </si>
  <si>
    <t>9494211-R16</t>
  </si>
  <si>
    <t>Zřízení a odstranění dočasného lešení pro provedení stavebních prací pro 2PP</t>
  </si>
  <si>
    <t>573911240</t>
  </si>
  <si>
    <t xml:space="preserve">Zřízení a odstranění dočasného lešení (či jiných podpěrných konstrukcí) pro provedení stavebních prací dle možností zhotovitele. Především pro práce očištění stěn, stropů, armatur a další dle potřeb zhotovitele. </t>
  </si>
  <si>
    <t>9979313_R10b</t>
  </si>
  <si>
    <t xml:space="preserve">Oprava nátěru vnitřníjo povrchu ocelového pitu </t>
  </si>
  <si>
    <t>-1905583282</t>
  </si>
  <si>
    <t>Oprava nátěru vnitřního povrchu ocelového pitu v celkové ploše cca 130 m2, kde předpokládáme lokální opravy o ploše cca 10 m2. 
Skladba povrchové ochrany viz příloha D.1.1.</t>
  </si>
  <si>
    <t>9994211-R17</t>
  </si>
  <si>
    <t>Očištění dřevěnných vazníků a PUR střešních panelů</t>
  </si>
  <si>
    <t>1925945348</t>
  </si>
  <si>
    <t>Očištění dřevěnných vazníků a PUR střešních panelů (včetně montážního otvoru)</t>
  </si>
  <si>
    <t xml:space="preserve">Poznámka k položce:_x000D_
měrná jednotka je za m2 střešní konstrukce PUR panelů </t>
  </si>
  <si>
    <t>Viz příloha D.1.2.4. a D.1.2.5</t>
  </si>
  <si>
    <t>13,8*11,3</t>
  </si>
  <si>
    <t>9994211-R18</t>
  </si>
  <si>
    <t xml:space="preserve">Očištění jeřábové dráhy a jeřábu </t>
  </si>
  <si>
    <t>-102657673</t>
  </si>
  <si>
    <t>Očištění jeřábové dráhy a jeřábu od nečistot.</t>
  </si>
  <si>
    <t>9994211-R19</t>
  </si>
  <si>
    <t>Očištění venkovní fasády strojovny MVE</t>
  </si>
  <si>
    <t>-1434953584</t>
  </si>
  <si>
    <t xml:space="preserve">Očištění venkovní fasády strojovny MVE - očištění fasády od nečistot, odklizení ptačích hnízd, omytí oken a dveří a podobně. Práce včetně případného pomocného dočasného lešení, tedy je třeba jej zohlednit do ceny. </t>
  </si>
  <si>
    <t>Poznámka k položce:_x000D_
měrná jednotka je za m2 pohledové plochy</t>
  </si>
  <si>
    <t xml:space="preserve">Viz D.1.2.5., D.2.1.2.1, D.2.1.2.5 </t>
  </si>
  <si>
    <t>6,2*12,9+5,85*14,1*2+4,35*(12,9 -3,9)</t>
  </si>
  <si>
    <t>31,7"m2 - prostor schodiště- boční steny" + 5,2*5,25+5,35*2,9 "střední výška schodišťové zídky"</t>
  </si>
  <si>
    <t>9851313_R20</t>
  </si>
  <si>
    <t xml:space="preserve">Nový nátěr tlakových dveří vč. výměny těsnění </t>
  </si>
  <si>
    <t>-1967631038</t>
  </si>
  <si>
    <t>Nový nátěr tlakových dveří vč. výměny těsnění. Předpokládá se demontáž tlakových dveří, provedení očištění a nového nátěrů na místě ve venkovních prostorách MVE, výměna těsnění a opětovná montáž. Taktéž očištění zabudovaných ocelových dveřních zárubní a provedení nového nátěru na místě. 
Skladba povrchové ochrany viz příloha D.1.1.</t>
  </si>
  <si>
    <t>9851313_R21</t>
  </si>
  <si>
    <t>Obnova nátěrů poklopů mimo prostor MVE</t>
  </si>
  <si>
    <t>415557794</t>
  </si>
  <si>
    <t>Obnova nátěrů poklopů mimo prostor MVE. Předpokládá se demontáž poklopů, odvoz, očištění, provedení nového nátěrů, zpětná doprava na stavbu a opětovná montáž. Čištění zabudovaných ocelových rámů poklopů a provedení nového nátěru na místě. 
Skladba povrchové ochrany viz příloha D.1.1.</t>
  </si>
  <si>
    <t>45,0 "m2 - nad hrazením savky"</t>
  </si>
  <si>
    <t>6,0 "m2 - vstup do jímky vyčerpání HO"</t>
  </si>
  <si>
    <t>30,0 "m2 - nad hrazením vtoku"</t>
  </si>
  <si>
    <t>5,0 "m2 - nad jímkou hrazení proplachu a provizorním hrazením proplachu"</t>
  </si>
  <si>
    <t>9851313_R22</t>
  </si>
  <si>
    <t>Demontáž a opětovná montáž poklopu nad turbínou</t>
  </si>
  <si>
    <t>-1636531521</t>
  </si>
  <si>
    <t>9851313_R24</t>
  </si>
  <si>
    <t>Očištění venkovního zábradlí a oplocení</t>
  </si>
  <si>
    <t>923042810</t>
  </si>
  <si>
    <t>Očištění venkovního zábradlí a oplocení (cca 332 m)</t>
  </si>
  <si>
    <t>R15</t>
  </si>
  <si>
    <t>Kontrola styku střešního pláště s vnitřním povrchem obvodových stěn včetně oplechování a jeho utěsnění</t>
  </si>
  <si>
    <t>1024</t>
  </si>
  <si>
    <t>1869403716</t>
  </si>
  <si>
    <t>SR16</t>
  </si>
  <si>
    <t>Uzavření prostoru nátoku a savky pro provádění otryskání a nátěrů PIT a savky prachotěsnou přepážkou s odsáváním prachu mimo prostory MVE</t>
  </si>
  <si>
    <t>-1562047808</t>
  </si>
  <si>
    <t>Uzavření prostoru nátoku a savky pro provádění otryskání a nátěrů PIT a savky prachotěsnou přepážkou s odsáváním prachu mimo prostory MVE. (Provedení prachotěsné přepážky např. z dřevotřískových desek na přírubu vtokového kusu a na přírubu savky, zajištění odsávání v průběhu tryskání)</t>
  </si>
  <si>
    <t>PSV</t>
  </si>
  <si>
    <t>Práce a dodávky PSV</t>
  </si>
  <si>
    <t>784</t>
  </si>
  <si>
    <t>Dokončovací práce - malby a tapety</t>
  </si>
  <si>
    <t>784-R132</t>
  </si>
  <si>
    <t>Nátěr vnitřních stěn a stropů na akrylátové bázi</t>
  </si>
  <si>
    <t>-1974286245</t>
  </si>
  <si>
    <t xml:space="preserve">Nátěr vnitřních stěn a stropů na akrylátové bázi. Včetně zakrytí a odkrytí vybavení a technologického zařízení. </t>
  </si>
  <si>
    <t>Poznámka k položce:_x000D_
Měrná jednotka 1 m2 fasády. Počet vrstev nátěru dle konkrétního nátěrového systému.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</si>
  <si>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</si>
  <si>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</si>
  <si>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</si>
  <si>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</si>
  <si>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Ostatní náklady</t>
  </si>
  <si>
    <t>VRN</t>
  </si>
  <si>
    <t>Vedlejší rozpočtové náklady</t>
  </si>
  <si>
    <t>VRN1</t>
  </si>
  <si>
    <t>Průzkumné, geodetické a projektové práce</t>
  </si>
  <si>
    <t>R01</t>
  </si>
  <si>
    <t>Realizační výkresová dokumentace stavební části</t>
  </si>
  <si>
    <t>707641398</t>
  </si>
  <si>
    <t>Realizační výkresová dokumentace stavební části (dílenská dokumentace)</t>
  </si>
  <si>
    <t>Poznámka k položce:_x000D_
Položka pro část A</t>
  </si>
  <si>
    <t>R03</t>
  </si>
  <si>
    <t>Dokumentace skutečného provedení</t>
  </si>
  <si>
    <t>-546503928</t>
  </si>
  <si>
    <t>Dokumentace skutečného provedení pro část staební, strojní i elektro</t>
  </si>
  <si>
    <t>Poznámka k položce:_x000D_
Položka společná pro část A a část B</t>
  </si>
  <si>
    <t>R05</t>
  </si>
  <si>
    <t>Geodetické zaměření skutečného stavu</t>
  </si>
  <si>
    <t>-368802922</t>
  </si>
  <si>
    <t>Geodetické zaměření vybudovaného díla zpracované číselně a graficky v digitální podobě autorizovaným geodetem</t>
  </si>
  <si>
    <t>R06</t>
  </si>
  <si>
    <t>Zajištění veškerých geodetických prací souvisejících s realizací díla</t>
  </si>
  <si>
    <t>994855425</t>
  </si>
  <si>
    <t>VRN3</t>
  </si>
  <si>
    <t>Zařízení staveniště</t>
  </si>
  <si>
    <t>R07</t>
  </si>
  <si>
    <t>Veškeré zřízení a odstranění staveniště nezbytné pro provedení díla</t>
  </si>
  <si>
    <t>930288529</t>
  </si>
  <si>
    <t xml:space="preserve">Veškeré zřízení a odstranění staveniště nezbytné pro provedení díla, především:
- zajištění zázemí pro stavbu dle možností zhotovitele (buňky, hygienické zázemí, ... )
- provedení takových opatření, aby plochy obvodu staveniště nebyly znečištěny ropnými látkami a jinými podobnými produkty
- uvedení ploch dočasného záboru do původního stavu (případné sejmutí humusu mimo SO 02 pro potřeby stavby)
</t>
  </si>
  <si>
    <t>VRN4</t>
  </si>
  <si>
    <t>Ostatní náklady</t>
  </si>
  <si>
    <t>R08</t>
  </si>
  <si>
    <t>Zpracování projednání a schválení havarijního plánu pro stavbu</t>
  </si>
  <si>
    <t>899529324</t>
  </si>
  <si>
    <t>R09</t>
  </si>
  <si>
    <t>Zpracování projednání a schválení povodňového plánu pro stavbu</t>
  </si>
  <si>
    <t>1054293671</t>
  </si>
  <si>
    <t xml:space="preserve">Zpracování projednání a schválení povodňového plánu pro stavbu, včetně hydrotechnických výpočtů fází jímkování </t>
  </si>
  <si>
    <t>R10</t>
  </si>
  <si>
    <t>Pasportizace</t>
  </si>
  <si>
    <t>-1292869859</t>
  </si>
  <si>
    <t>pasportizace - zdokumentování (foto s popisem) původního stavu ZS, přilehlých objektů, přístupových cest, zařízení před zahájením stavby a vč. vnějších konstrukcí a vnitřních prostor MVE.</t>
  </si>
  <si>
    <t xml:space="preserve">Poznámka k položce:_x000D_
Položka pro část A a část B. </t>
  </si>
  <si>
    <t>R11</t>
  </si>
  <si>
    <t>Fotodokumentace staby a prací</t>
  </si>
  <si>
    <t>-1037014424</t>
  </si>
  <si>
    <t>Fotodokumentace prováděných prací (na stavbě i v dílnách).</t>
  </si>
  <si>
    <t>Poznámka k položce:_x000D_
Položka pro část A a část B.</t>
  </si>
  <si>
    <t>R12</t>
  </si>
  <si>
    <t>Náklady vyplývající z opatření BOZP a součinnost s koordinátorem BOZP</t>
  </si>
  <si>
    <t>-93384151</t>
  </si>
  <si>
    <t>Náklady vyplývající z opatření BOZP a součinnost s koordinátorem BOZP (Pozn. Koordinátora BOZP zajišťuje objednatel)</t>
  </si>
  <si>
    <t>R13</t>
  </si>
  <si>
    <t>Zajištění veškerých předepsaných rozborů, atestů, zkoušek, a revizí</t>
  </si>
  <si>
    <t>1237091716</t>
  </si>
  <si>
    <t>Zajištění veškerých předepsaných rozborů, atestů, zkoušek, a revizí dle příslušných norem a dalších předpisů a nařízení platných v ČR, kterými bude prokázáno dosažení předepsané kvality a parametrů dokončeného díla pro stavební část</t>
  </si>
  <si>
    <t>R14</t>
  </si>
  <si>
    <t>Vypracování kontrolních a zkušebních plánů, zajištění atestů zkoušek a revizí neuvedených u příslušných PS</t>
  </si>
  <si>
    <t>-1302435768</t>
  </si>
  <si>
    <t>Poznámka k položce:_x000D_
Položka pro část B</t>
  </si>
  <si>
    <t>Zajištění návodů k obsluze a údržbě předávaného technologického zařízení a zaškolení obsluhy</t>
  </si>
  <si>
    <t>511146185</t>
  </si>
  <si>
    <t>R16</t>
  </si>
  <si>
    <t>Čerpání prosáklé vody po dobu provádění prací</t>
  </si>
  <si>
    <t>-1401454255</t>
  </si>
  <si>
    <t>Čerpání prosáklé vody po dobu provádění prací (El. energii poskytne objednatel zhotoviteli bezúplatně)</t>
  </si>
  <si>
    <t>R17</t>
  </si>
  <si>
    <t>Provedení komplexních zkoušek MVE</t>
  </si>
  <si>
    <t>2113397305</t>
  </si>
  <si>
    <t>Provedení komplexních zkoušek MVE (náklady na individuální zkoušky zahrne zhotovitel do položek příslušných PS)</t>
  </si>
  <si>
    <t>SEZNAM FIGUR</t>
  </si>
  <si>
    <t>Výměra</t>
  </si>
  <si>
    <t>A/ SO 01</t>
  </si>
  <si>
    <t>Použití figury:</t>
  </si>
  <si>
    <t>A/ SO 02</t>
  </si>
  <si>
    <t>B/ SO 10</t>
  </si>
  <si>
    <t>leseni_radove</t>
  </si>
  <si>
    <t>lešení řadové</t>
  </si>
  <si>
    <t>leseni_vez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</si>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</sst>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>
      <alignment horizontal="left" vertical="center"/>
    </xf>
    <xf numFmtId="0" fontId="53" fillId="0" borderId="1" xfId="0" applyFont="1" applyBorder="1" applyAlignment="1">
      <alignment vertical="top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left" vertical="center"/>
    </xf>
    <xf numFmtId="0" fontId="5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0" fontId="44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29" xfId="0" applyFont="1" applyBorder="1" applyAlignment="1">
      <alignment horizontal="left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77211112" TargetMode="External"/><Relationship Id="rId13" Type="http://schemas.openxmlformats.org/officeDocument/2006/relationships/hyperlink" Target="https://podminky.urs.cz/item/CS_URS_2025_01/985331215" TargetMode="External"/><Relationship Id="rId18" Type="http://schemas.openxmlformats.org/officeDocument/2006/relationships/hyperlink" Target="https://podminky.urs.cz/item/CS_URS_2025_01/997013862" TargetMode="External"/><Relationship Id="rId3" Type="http://schemas.openxmlformats.org/officeDocument/2006/relationships/hyperlink" Target="https://podminky.urs.cz/item/CS_URS_2025_01/321352010" TargetMode="External"/><Relationship Id="rId7" Type="http://schemas.openxmlformats.org/officeDocument/2006/relationships/hyperlink" Target="https://podminky.urs.cz/item/CS_URS_2025_01/966051211" TargetMode="External"/><Relationship Id="rId12" Type="http://schemas.openxmlformats.org/officeDocument/2006/relationships/hyperlink" Target="https://podminky.urs.cz/item/CS_URS_2025_01/985113192" TargetMode="External"/><Relationship Id="rId17" Type="http://schemas.openxmlformats.org/officeDocument/2006/relationships/hyperlink" Target="https://podminky.urs.cz/item/CS_URS_2025_01/997013509" TargetMode="External"/><Relationship Id="rId2" Type="http://schemas.openxmlformats.org/officeDocument/2006/relationships/hyperlink" Target="https://podminky.urs.cz/item/CS_URS_2025_01/321351010" TargetMode="External"/><Relationship Id="rId16" Type="http://schemas.openxmlformats.org/officeDocument/2006/relationships/hyperlink" Target="https://podminky.urs.cz/item/CS_URS_2025_01/997013501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podminky.urs.cz/item/CS_URS_2025_01/321311116" TargetMode="External"/><Relationship Id="rId6" Type="http://schemas.openxmlformats.org/officeDocument/2006/relationships/hyperlink" Target="https://podminky.urs.cz/item/CS_URS_2025_01/941111821" TargetMode="External"/><Relationship Id="rId11" Type="http://schemas.openxmlformats.org/officeDocument/2006/relationships/hyperlink" Target="https://podminky.urs.cz/item/CS_URS_2025_01/985113131" TargetMode="External"/><Relationship Id="rId5" Type="http://schemas.openxmlformats.org/officeDocument/2006/relationships/hyperlink" Target="https://podminky.urs.cz/item/CS_URS_2025_01/941111221" TargetMode="External"/><Relationship Id="rId15" Type="http://schemas.openxmlformats.org/officeDocument/2006/relationships/hyperlink" Target="https://podminky.urs.cz/item/CS_URS_2025_01/985331912" TargetMode="External"/><Relationship Id="rId10" Type="http://schemas.openxmlformats.org/officeDocument/2006/relationships/hyperlink" Target="https://podminky.urs.cz/item/CS_URS_2025_01/985113111" TargetMode="External"/><Relationship Id="rId19" Type="http://schemas.openxmlformats.org/officeDocument/2006/relationships/hyperlink" Target="https://podminky.urs.cz/item/CS_URS_2025_01/998324011" TargetMode="External"/><Relationship Id="rId4" Type="http://schemas.openxmlformats.org/officeDocument/2006/relationships/hyperlink" Target="https://podminky.urs.cz/item/CS_URS_2025_01/941111121" TargetMode="External"/><Relationship Id="rId9" Type="http://schemas.openxmlformats.org/officeDocument/2006/relationships/hyperlink" Target="https://podminky.urs.cz/item/CS_URS_2025_01/977211113" TargetMode="External"/><Relationship Id="rId14" Type="http://schemas.openxmlformats.org/officeDocument/2006/relationships/hyperlink" Target="https://podminky.urs.cz/item/CS_URS_2025_01/985331219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67151101" TargetMode="External"/><Relationship Id="rId13" Type="http://schemas.openxmlformats.org/officeDocument/2006/relationships/hyperlink" Target="https://podminky.urs.cz/item/CS_URS_2025_01/181951111" TargetMode="External"/><Relationship Id="rId18" Type="http://schemas.openxmlformats.org/officeDocument/2006/relationships/hyperlink" Target="https://podminky.urs.cz/item/CS_URS_2025_01/274351121" TargetMode="External"/><Relationship Id="rId26" Type="http://schemas.openxmlformats.org/officeDocument/2006/relationships/hyperlink" Target="https://podminky.urs.cz/item/CS_URS_2025_01/916131113" TargetMode="External"/><Relationship Id="rId3" Type="http://schemas.openxmlformats.org/officeDocument/2006/relationships/hyperlink" Target="https://podminky.urs.cz/item/CS_URS_2025_01/121151113" TargetMode="External"/><Relationship Id="rId21" Type="http://schemas.openxmlformats.org/officeDocument/2006/relationships/hyperlink" Target="https://podminky.urs.cz/item/CS_URS_2025_01/275351121" TargetMode="External"/><Relationship Id="rId7" Type="http://schemas.openxmlformats.org/officeDocument/2006/relationships/hyperlink" Target="https://podminky.urs.cz/item/CS_URS_2025_01/162751119" TargetMode="External"/><Relationship Id="rId12" Type="http://schemas.openxmlformats.org/officeDocument/2006/relationships/hyperlink" Target="https://podminky.urs.cz/item/CS_URS_2025_01/181411121" TargetMode="External"/><Relationship Id="rId17" Type="http://schemas.openxmlformats.org/officeDocument/2006/relationships/hyperlink" Target="https://podminky.urs.cz/item/CS_URS_2025_01/185851121" TargetMode="External"/><Relationship Id="rId25" Type="http://schemas.openxmlformats.org/officeDocument/2006/relationships/hyperlink" Target="https://podminky.urs.cz/item/CS_URS_2025_01/564861111" TargetMode="External"/><Relationship Id="rId2" Type="http://schemas.openxmlformats.org/officeDocument/2006/relationships/hyperlink" Target="https://podminky.urs.cz/item/CS_URS_2025_01/114203104" TargetMode="External"/><Relationship Id="rId16" Type="http://schemas.openxmlformats.org/officeDocument/2006/relationships/hyperlink" Target="https://podminky.urs.cz/item/CS_URS_2025_01/185804312" TargetMode="External"/><Relationship Id="rId20" Type="http://schemas.openxmlformats.org/officeDocument/2006/relationships/hyperlink" Target="https://podminky.urs.cz/item/CS_URS_2025_01/275322611" TargetMode="External"/><Relationship Id="rId29" Type="http://schemas.openxmlformats.org/officeDocument/2006/relationships/hyperlink" Target="https://podminky.urs.cz/item/CS_URS_2025_01/997013861" TargetMode="External"/><Relationship Id="rId1" Type="http://schemas.openxmlformats.org/officeDocument/2006/relationships/hyperlink" Target="https://podminky.urs.cz/item/CS_URS_2025_01/113201112" TargetMode="External"/><Relationship Id="rId6" Type="http://schemas.openxmlformats.org/officeDocument/2006/relationships/hyperlink" Target="https://podminky.urs.cz/item/CS_URS_2025_01/162751117" TargetMode="External"/><Relationship Id="rId11" Type="http://schemas.openxmlformats.org/officeDocument/2006/relationships/hyperlink" Target="https://podminky.urs.cz/item/CS_URS_2025_01/181351003" TargetMode="External"/><Relationship Id="rId24" Type="http://schemas.openxmlformats.org/officeDocument/2006/relationships/hyperlink" Target="https://podminky.urs.cz/item/CS_URS_2025_01/564752113" TargetMode="External"/><Relationship Id="rId32" Type="http://schemas.openxmlformats.org/officeDocument/2006/relationships/drawing" Target="../drawings/drawing4.xml"/><Relationship Id="rId5" Type="http://schemas.openxmlformats.org/officeDocument/2006/relationships/hyperlink" Target="https://podminky.urs.cz/item/CS_URS_2025_01/162351103" TargetMode="External"/><Relationship Id="rId15" Type="http://schemas.openxmlformats.org/officeDocument/2006/relationships/hyperlink" Target="https://podminky.urs.cz/item/CS_URS_2025_01/185803111" TargetMode="External"/><Relationship Id="rId23" Type="http://schemas.openxmlformats.org/officeDocument/2006/relationships/hyperlink" Target="https://podminky.urs.cz/item/CS_URS_2025_01/275362021" TargetMode="External"/><Relationship Id="rId28" Type="http://schemas.openxmlformats.org/officeDocument/2006/relationships/hyperlink" Target="https://podminky.urs.cz/item/CS_URS_2025_01/997013509" TargetMode="External"/><Relationship Id="rId10" Type="http://schemas.openxmlformats.org/officeDocument/2006/relationships/hyperlink" Target="https://podminky.urs.cz/item/CS_URS_2025_01/174151101" TargetMode="External"/><Relationship Id="rId19" Type="http://schemas.openxmlformats.org/officeDocument/2006/relationships/hyperlink" Target="https://podminky.urs.cz/item/CS_URS_2025_01/274351122" TargetMode="External"/><Relationship Id="rId31" Type="http://schemas.openxmlformats.org/officeDocument/2006/relationships/hyperlink" Target="https://podminky.urs.cz/item/CS_URS_2025_01/998223011" TargetMode="External"/><Relationship Id="rId4" Type="http://schemas.openxmlformats.org/officeDocument/2006/relationships/hyperlink" Target="https://podminky.urs.cz/item/CS_URS_2025_01/131251104" TargetMode="External"/><Relationship Id="rId9" Type="http://schemas.openxmlformats.org/officeDocument/2006/relationships/hyperlink" Target="https://podminky.urs.cz/item/CS_URS_2025_01/171201231" TargetMode="External"/><Relationship Id="rId14" Type="http://schemas.openxmlformats.org/officeDocument/2006/relationships/hyperlink" Target="https://podminky.urs.cz/item/CS_URS_2025_01/181951112" TargetMode="External"/><Relationship Id="rId22" Type="http://schemas.openxmlformats.org/officeDocument/2006/relationships/hyperlink" Target="https://podminky.urs.cz/item/CS_URS_2025_01/275351122" TargetMode="External"/><Relationship Id="rId27" Type="http://schemas.openxmlformats.org/officeDocument/2006/relationships/hyperlink" Target="https://podminky.urs.cz/item/CS_URS_2025_01/997013501" TargetMode="External"/><Relationship Id="rId30" Type="http://schemas.openxmlformats.org/officeDocument/2006/relationships/hyperlink" Target="https://podminky.urs.cz/item/CS_URS_2025_01/997013873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306" t="s">
        <v>14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R5" s="20"/>
      <c r="BE5" s="30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308" t="s">
        <v>17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R6" s="20"/>
      <c r="BE6" s="304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304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304"/>
      <c r="BS8" s="17" t="s">
        <v>6</v>
      </c>
    </row>
    <row r="9" spans="1:74" ht="14.45" customHeight="1">
      <c r="B9" s="20"/>
      <c r="AR9" s="20"/>
      <c r="BE9" s="304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304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30</v>
      </c>
      <c r="AR11" s="20"/>
      <c r="BE11" s="304"/>
      <c r="BS11" s="17" t="s">
        <v>6</v>
      </c>
    </row>
    <row r="12" spans="1:74" ht="6.95" customHeight="1">
      <c r="B12" s="20"/>
      <c r="AR12" s="20"/>
      <c r="BE12" s="304"/>
      <c r="BS12" s="17" t="s">
        <v>6</v>
      </c>
    </row>
    <row r="13" spans="1:74" ht="12" customHeight="1">
      <c r="B13" s="20"/>
      <c r="D13" s="27" t="s">
        <v>31</v>
      </c>
      <c r="AK13" s="27" t="s">
        <v>26</v>
      </c>
      <c r="AN13" s="29" t="s">
        <v>32</v>
      </c>
      <c r="AR13" s="20"/>
      <c r="BE13" s="304"/>
      <c r="BS13" s="17" t="s">
        <v>6</v>
      </c>
    </row>
    <row r="14" spans="1:74" ht="12.75">
      <c r="B14" s="20"/>
      <c r="E14" s="309" t="s">
        <v>32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27" t="s">
        <v>29</v>
      </c>
      <c r="AN14" s="29" t="s">
        <v>32</v>
      </c>
      <c r="AR14" s="20"/>
      <c r="BE14" s="304"/>
      <c r="BS14" s="17" t="s">
        <v>6</v>
      </c>
    </row>
    <row r="15" spans="1:74" ht="6.95" customHeight="1">
      <c r="B15" s="20"/>
      <c r="AR15" s="20"/>
      <c r="BE15" s="304"/>
      <c r="BS15" s="17" t="s">
        <v>4</v>
      </c>
    </row>
    <row r="16" spans="1:74" ht="12" customHeight="1">
      <c r="B16" s="20"/>
      <c r="D16" s="27" t="s">
        <v>33</v>
      </c>
      <c r="AK16" s="27" t="s">
        <v>26</v>
      </c>
      <c r="AN16" s="25" t="s">
        <v>34</v>
      </c>
      <c r="AR16" s="20"/>
      <c r="BE16" s="304"/>
      <c r="BS16" s="17" t="s">
        <v>4</v>
      </c>
    </row>
    <row r="17" spans="2:71" ht="18.399999999999999" customHeight="1">
      <c r="B17" s="20"/>
      <c r="E17" s="25" t="s">
        <v>35</v>
      </c>
      <c r="AK17" s="27" t="s">
        <v>29</v>
      </c>
      <c r="AN17" s="25" t="s">
        <v>36</v>
      </c>
      <c r="AR17" s="20"/>
      <c r="BE17" s="304"/>
      <c r="BS17" s="17" t="s">
        <v>37</v>
      </c>
    </row>
    <row r="18" spans="2:71" ht="6.95" customHeight="1">
      <c r="B18" s="20"/>
      <c r="AR18" s="20"/>
      <c r="BE18" s="304"/>
      <c r="BS18" s="17" t="s">
        <v>6</v>
      </c>
    </row>
    <row r="19" spans="2:71" ht="12" customHeight="1">
      <c r="B19" s="20"/>
      <c r="D19" s="27" t="s">
        <v>38</v>
      </c>
      <c r="AK19" s="27" t="s">
        <v>26</v>
      </c>
      <c r="AN19" s="25" t="s">
        <v>19</v>
      </c>
      <c r="AR19" s="20"/>
      <c r="BE19" s="304"/>
      <c r="BS19" s="17" t="s">
        <v>6</v>
      </c>
    </row>
    <row r="20" spans="2:71" ht="18.399999999999999" customHeight="1">
      <c r="B20" s="20"/>
      <c r="E20" s="25" t="s">
        <v>39</v>
      </c>
      <c r="AK20" s="27" t="s">
        <v>29</v>
      </c>
      <c r="AN20" s="25" t="s">
        <v>19</v>
      </c>
      <c r="AR20" s="20"/>
      <c r="BE20" s="304"/>
      <c r="BS20" s="17" t="s">
        <v>37</v>
      </c>
    </row>
    <row r="21" spans="2:71" ht="6.95" customHeight="1">
      <c r="B21" s="20"/>
      <c r="AR21" s="20"/>
      <c r="BE21" s="304"/>
    </row>
    <row r="22" spans="2:71" ht="12" customHeight="1">
      <c r="B22" s="20"/>
      <c r="D22" s="27" t="s">
        <v>40</v>
      </c>
      <c r="AR22" s="20"/>
      <c r="BE22" s="304"/>
    </row>
    <row r="23" spans="2:71" ht="57.75" customHeight="1">
      <c r="B23" s="20"/>
      <c r="E23" s="311" t="s">
        <v>41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R23" s="20"/>
      <c r="BE23" s="304"/>
    </row>
    <row r="24" spans="2:71" ht="6.95" customHeight="1">
      <c r="B24" s="20"/>
      <c r="AR24" s="20"/>
      <c r="BE24" s="30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04"/>
    </row>
    <row r="26" spans="2:71" s="1" customFormat="1" ht="25.9" customHeight="1">
      <c r="B26" s="32"/>
      <c r="D26" s="33" t="s">
        <v>42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12">
        <f>ROUND(AG54,2)</f>
        <v>0</v>
      </c>
      <c r="AL26" s="313"/>
      <c r="AM26" s="313"/>
      <c r="AN26" s="313"/>
      <c r="AO26" s="313"/>
      <c r="AR26" s="32"/>
      <c r="BE26" s="304"/>
    </row>
    <row r="27" spans="2:71" s="1" customFormat="1" ht="6.95" customHeight="1">
      <c r="B27" s="32"/>
      <c r="AR27" s="32"/>
      <c r="BE27" s="304"/>
    </row>
    <row r="28" spans="2:71" s="1" customFormat="1" ht="12.75">
      <c r="B28" s="32"/>
      <c r="L28" s="314" t="s">
        <v>43</v>
      </c>
      <c r="M28" s="314"/>
      <c r="N28" s="314"/>
      <c r="O28" s="314"/>
      <c r="P28" s="314"/>
      <c r="W28" s="314" t="s">
        <v>44</v>
      </c>
      <c r="X28" s="314"/>
      <c r="Y28" s="314"/>
      <c r="Z28" s="314"/>
      <c r="AA28" s="314"/>
      <c r="AB28" s="314"/>
      <c r="AC28" s="314"/>
      <c r="AD28" s="314"/>
      <c r="AE28" s="314"/>
      <c r="AK28" s="314" t="s">
        <v>45</v>
      </c>
      <c r="AL28" s="314"/>
      <c r="AM28" s="314"/>
      <c r="AN28" s="314"/>
      <c r="AO28" s="314"/>
      <c r="AR28" s="32"/>
      <c r="BE28" s="304"/>
    </row>
    <row r="29" spans="2:71" s="2" customFormat="1" ht="14.45" customHeight="1">
      <c r="B29" s="36"/>
      <c r="D29" s="27" t="s">
        <v>46</v>
      </c>
      <c r="F29" s="27" t="s">
        <v>47</v>
      </c>
      <c r="L29" s="317">
        <v>0.21</v>
      </c>
      <c r="M29" s="316"/>
      <c r="N29" s="316"/>
      <c r="O29" s="316"/>
      <c r="P29" s="316"/>
      <c r="W29" s="315">
        <f>ROUND(AZ54, 2)</f>
        <v>0</v>
      </c>
      <c r="X29" s="316"/>
      <c r="Y29" s="316"/>
      <c r="Z29" s="316"/>
      <c r="AA29" s="316"/>
      <c r="AB29" s="316"/>
      <c r="AC29" s="316"/>
      <c r="AD29" s="316"/>
      <c r="AE29" s="316"/>
      <c r="AK29" s="315">
        <f>ROUND(AV54, 2)</f>
        <v>0</v>
      </c>
      <c r="AL29" s="316"/>
      <c r="AM29" s="316"/>
      <c r="AN29" s="316"/>
      <c r="AO29" s="316"/>
      <c r="AR29" s="36"/>
      <c r="BE29" s="305"/>
    </row>
    <row r="30" spans="2:71" s="2" customFormat="1" ht="14.45" customHeight="1">
      <c r="B30" s="36"/>
      <c r="F30" s="27" t="s">
        <v>48</v>
      </c>
      <c r="L30" s="317">
        <v>0.12</v>
      </c>
      <c r="M30" s="316"/>
      <c r="N30" s="316"/>
      <c r="O30" s="316"/>
      <c r="P30" s="316"/>
      <c r="W30" s="315">
        <f>ROUND(BA54, 2)</f>
        <v>0</v>
      </c>
      <c r="X30" s="316"/>
      <c r="Y30" s="316"/>
      <c r="Z30" s="316"/>
      <c r="AA30" s="316"/>
      <c r="AB30" s="316"/>
      <c r="AC30" s="316"/>
      <c r="AD30" s="316"/>
      <c r="AE30" s="316"/>
      <c r="AK30" s="315">
        <f>ROUND(AW54, 2)</f>
        <v>0</v>
      </c>
      <c r="AL30" s="316"/>
      <c r="AM30" s="316"/>
      <c r="AN30" s="316"/>
      <c r="AO30" s="316"/>
      <c r="AR30" s="36"/>
      <c r="BE30" s="305"/>
    </row>
    <row r="31" spans="2:71" s="2" customFormat="1" ht="14.45" hidden="1" customHeight="1">
      <c r="B31" s="36"/>
      <c r="F31" s="27" t="s">
        <v>49</v>
      </c>
      <c r="L31" s="317">
        <v>0.21</v>
      </c>
      <c r="M31" s="316"/>
      <c r="N31" s="316"/>
      <c r="O31" s="316"/>
      <c r="P31" s="316"/>
      <c r="W31" s="315">
        <f>ROUND(BB54, 2)</f>
        <v>0</v>
      </c>
      <c r="X31" s="316"/>
      <c r="Y31" s="316"/>
      <c r="Z31" s="316"/>
      <c r="AA31" s="316"/>
      <c r="AB31" s="316"/>
      <c r="AC31" s="316"/>
      <c r="AD31" s="316"/>
      <c r="AE31" s="316"/>
      <c r="AK31" s="315">
        <v>0</v>
      </c>
      <c r="AL31" s="316"/>
      <c r="AM31" s="316"/>
      <c r="AN31" s="316"/>
      <c r="AO31" s="316"/>
      <c r="AR31" s="36"/>
      <c r="BE31" s="305"/>
    </row>
    <row r="32" spans="2:71" s="2" customFormat="1" ht="14.45" hidden="1" customHeight="1">
      <c r="B32" s="36"/>
      <c r="F32" s="27" t="s">
        <v>50</v>
      </c>
      <c r="L32" s="317">
        <v>0.12</v>
      </c>
      <c r="M32" s="316"/>
      <c r="N32" s="316"/>
      <c r="O32" s="316"/>
      <c r="P32" s="316"/>
      <c r="W32" s="315">
        <f>ROUND(BC54, 2)</f>
        <v>0</v>
      </c>
      <c r="X32" s="316"/>
      <c r="Y32" s="316"/>
      <c r="Z32" s="316"/>
      <c r="AA32" s="316"/>
      <c r="AB32" s="316"/>
      <c r="AC32" s="316"/>
      <c r="AD32" s="316"/>
      <c r="AE32" s="316"/>
      <c r="AK32" s="315">
        <v>0</v>
      </c>
      <c r="AL32" s="316"/>
      <c r="AM32" s="316"/>
      <c r="AN32" s="316"/>
      <c r="AO32" s="316"/>
      <c r="AR32" s="36"/>
      <c r="BE32" s="305"/>
    </row>
    <row r="33" spans="2:44" s="2" customFormat="1" ht="14.45" hidden="1" customHeight="1">
      <c r="B33" s="36"/>
      <c r="F33" s="27" t="s">
        <v>51</v>
      </c>
      <c r="L33" s="317">
        <v>0</v>
      </c>
      <c r="M33" s="316"/>
      <c r="N33" s="316"/>
      <c r="O33" s="316"/>
      <c r="P33" s="316"/>
      <c r="W33" s="315">
        <f>ROUND(BD54, 2)</f>
        <v>0</v>
      </c>
      <c r="X33" s="316"/>
      <c r="Y33" s="316"/>
      <c r="Z33" s="316"/>
      <c r="AA33" s="316"/>
      <c r="AB33" s="316"/>
      <c r="AC33" s="316"/>
      <c r="AD33" s="316"/>
      <c r="AE33" s="316"/>
      <c r="AK33" s="315">
        <v>0</v>
      </c>
      <c r="AL33" s="316"/>
      <c r="AM33" s="316"/>
      <c r="AN33" s="316"/>
      <c r="AO33" s="316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53</v>
      </c>
      <c r="U35" s="39"/>
      <c r="V35" s="39"/>
      <c r="W35" s="39"/>
      <c r="X35" s="321" t="s">
        <v>54</v>
      </c>
      <c r="Y35" s="319"/>
      <c r="Z35" s="319"/>
      <c r="AA35" s="319"/>
      <c r="AB35" s="319"/>
      <c r="AC35" s="39"/>
      <c r="AD35" s="39"/>
      <c r="AE35" s="39"/>
      <c r="AF35" s="39"/>
      <c r="AG35" s="39"/>
      <c r="AH35" s="39"/>
      <c r="AI35" s="39"/>
      <c r="AJ35" s="39"/>
      <c r="AK35" s="318">
        <f>SUM(AK26:AK33)</f>
        <v>0</v>
      </c>
      <c r="AL35" s="319"/>
      <c r="AM35" s="319"/>
      <c r="AN35" s="319"/>
      <c r="AO35" s="320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55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023037AB</v>
      </c>
      <c r="AR44" s="45"/>
    </row>
    <row r="45" spans="2:44" s="4" customFormat="1" ht="36.950000000000003" customHeight="1">
      <c r="B45" s="46"/>
      <c r="C45" s="47" t="s">
        <v>16</v>
      </c>
      <c r="L45" s="281" t="str">
        <f>K6</f>
        <v>MVE Vraňany – Rekonstrukce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MVE Vraňany</v>
      </c>
      <c r="AI47" s="27" t="s">
        <v>23</v>
      </c>
      <c r="AM47" s="283" t="str">
        <f>IF(AN8= "","",AN8)</f>
        <v>16. 10. 2025</v>
      </c>
      <c r="AN47" s="283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Povodí Vltavy, státní podnik</v>
      </c>
      <c r="AI49" s="27" t="s">
        <v>33</v>
      </c>
      <c r="AM49" s="288" t="str">
        <f>IF(E17="","",E17)</f>
        <v>AQUATIS a.s.</v>
      </c>
      <c r="AN49" s="289"/>
      <c r="AO49" s="289"/>
      <c r="AP49" s="289"/>
      <c r="AR49" s="32"/>
      <c r="AS49" s="284" t="s">
        <v>56</v>
      </c>
      <c r="AT49" s="285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31</v>
      </c>
      <c r="L50" s="3" t="str">
        <f>IF(E14= "Vyplň údaj","",E14)</f>
        <v/>
      </c>
      <c r="AI50" s="27" t="s">
        <v>38</v>
      </c>
      <c r="AM50" s="288" t="str">
        <f>IF(E20="","",E20)</f>
        <v>Bc. Aneta Patková</v>
      </c>
      <c r="AN50" s="289"/>
      <c r="AO50" s="289"/>
      <c r="AP50" s="289"/>
      <c r="AR50" s="32"/>
      <c r="AS50" s="286"/>
      <c r="AT50" s="287"/>
      <c r="BD50" s="53"/>
    </row>
    <row r="51" spans="1:91" s="1" customFormat="1" ht="10.9" customHeight="1">
      <c r="B51" s="32"/>
      <c r="AR51" s="32"/>
      <c r="AS51" s="286"/>
      <c r="AT51" s="287"/>
      <c r="BD51" s="53"/>
    </row>
    <row r="52" spans="1:91" s="1" customFormat="1" ht="29.25" customHeight="1">
      <c r="B52" s="32"/>
      <c r="C52" s="290" t="s">
        <v>57</v>
      </c>
      <c r="D52" s="291"/>
      <c r="E52" s="291"/>
      <c r="F52" s="291"/>
      <c r="G52" s="291"/>
      <c r="H52" s="54"/>
      <c r="I52" s="293" t="s">
        <v>58</v>
      </c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92" t="s">
        <v>59</v>
      </c>
      <c r="AH52" s="291"/>
      <c r="AI52" s="291"/>
      <c r="AJ52" s="291"/>
      <c r="AK52" s="291"/>
      <c r="AL52" s="291"/>
      <c r="AM52" s="291"/>
      <c r="AN52" s="293" t="s">
        <v>60</v>
      </c>
      <c r="AO52" s="291"/>
      <c r="AP52" s="291"/>
      <c r="AQ52" s="55" t="s">
        <v>61</v>
      </c>
      <c r="AR52" s="32"/>
      <c r="AS52" s="56" t="s">
        <v>62</v>
      </c>
      <c r="AT52" s="57" t="s">
        <v>63</v>
      </c>
      <c r="AU52" s="57" t="s">
        <v>64</v>
      </c>
      <c r="AV52" s="57" t="s">
        <v>65</v>
      </c>
      <c r="AW52" s="57" t="s">
        <v>66</v>
      </c>
      <c r="AX52" s="57" t="s">
        <v>67</v>
      </c>
      <c r="AY52" s="57" t="s">
        <v>68</v>
      </c>
      <c r="AZ52" s="57" t="s">
        <v>69</v>
      </c>
      <c r="BA52" s="57" t="s">
        <v>70</v>
      </c>
      <c r="BB52" s="57" t="s">
        <v>71</v>
      </c>
      <c r="BC52" s="57" t="s">
        <v>72</v>
      </c>
      <c r="BD52" s="58" t="s">
        <v>73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74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01">
        <f>ROUND(AG55+AG59+AG63,2)</f>
        <v>0</v>
      </c>
      <c r="AH54" s="301"/>
      <c r="AI54" s="301"/>
      <c r="AJ54" s="301"/>
      <c r="AK54" s="301"/>
      <c r="AL54" s="301"/>
      <c r="AM54" s="301"/>
      <c r="AN54" s="302">
        <f t="shared" ref="AN54:AN63" si="0">SUM(AG54,AT54)</f>
        <v>0</v>
      </c>
      <c r="AO54" s="302"/>
      <c r="AP54" s="302"/>
      <c r="AQ54" s="64" t="s">
        <v>19</v>
      </c>
      <c r="AR54" s="60"/>
      <c r="AS54" s="65">
        <f>ROUND(AS55+AS59+AS63,2)</f>
        <v>0</v>
      </c>
      <c r="AT54" s="66">
        <f t="shared" ref="AT54:AT63" si="1">ROUND(SUM(AV54:AW54),2)</f>
        <v>0</v>
      </c>
      <c r="AU54" s="67">
        <f>ROUND(AU55+AU59+AU63,5)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ROUND(AZ55+AZ59+AZ63,2)</f>
        <v>0</v>
      </c>
      <c r="BA54" s="66">
        <f>ROUND(BA55+BA59+BA63,2)</f>
        <v>0</v>
      </c>
      <c r="BB54" s="66">
        <f>ROUND(BB55+BB59+BB63,2)</f>
        <v>0</v>
      </c>
      <c r="BC54" s="66">
        <f>ROUND(BC55+BC59+BC63,2)</f>
        <v>0</v>
      </c>
      <c r="BD54" s="68">
        <f>ROUND(BD55+BD59+BD63,2)</f>
        <v>0</v>
      </c>
      <c r="BS54" s="69" t="s">
        <v>75</v>
      </c>
      <c r="BT54" s="69" t="s">
        <v>76</v>
      </c>
      <c r="BU54" s="70" t="s">
        <v>77</v>
      </c>
      <c r="BV54" s="69" t="s">
        <v>78</v>
      </c>
      <c r="BW54" s="69" t="s">
        <v>5</v>
      </c>
      <c r="BX54" s="69" t="s">
        <v>79</v>
      </c>
      <c r="CL54" s="69" t="s">
        <v>19</v>
      </c>
    </row>
    <row r="55" spans="1:91" s="6" customFormat="1" ht="16.5" customHeight="1">
      <c r="B55" s="71"/>
      <c r="C55" s="72"/>
      <c r="D55" s="297" t="s">
        <v>80</v>
      </c>
      <c r="E55" s="297"/>
      <c r="F55" s="297"/>
      <c r="G55" s="297"/>
      <c r="H55" s="297"/>
      <c r="I55" s="73"/>
      <c r="J55" s="297" t="s">
        <v>81</v>
      </c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  <c r="AA55" s="297"/>
      <c r="AB55" s="297"/>
      <c r="AC55" s="297"/>
      <c r="AD55" s="297"/>
      <c r="AE55" s="297"/>
      <c r="AF55" s="297"/>
      <c r="AG55" s="294">
        <f>ROUND(SUM(AG56:AG58),2)</f>
        <v>0</v>
      </c>
      <c r="AH55" s="295"/>
      <c r="AI55" s="295"/>
      <c r="AJ55" s="295"/>
      <c r="AK55" s="295"/>
      <c r="AL55" s="295"/>
      <c r="AM55" s="295"/>
      <c r="AN55" s="296">
        <f t="shared" si="0"/>
        <v>0</v>
      </c>
      <c r="AO55" s="295"/>
      <c r="AP55" s="295"/>
      <c r="AQ55" s="74" t="s">
        <v>82</v>
      </c>
      <c r="AR55" s="71"/>
      <c r="AS55" s="75">
        <f>ROUND(SUM(AS56:AS58),2)</f>
        <v>0</v>
      </c>
      <c r="AT55" s="76">
        <f t="shared" si="1"/>
        <v>0</v>
      </c>
      <c r="AU55" s="77">
        <f>ROUND(SUM(AU56:AU58),5)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>ROUND(SUM(AZ56:AZ58),2)</f>
        <v>0</v>
      </c>
      <c r="BA55" s="76">
        <f>ROUND(SUM(BA56:BA58),2)</f>
        <v>0</v>
      </c>
      <c r="BB55" s="76">
        <f>ROUND(SUM(BB56:BB58),2)</f>
        <v>0</v>
      </c>
      <c r="BC55" s="76">
        <f>ROUND(SUM(BC56:BC58),2)</f>
        <v>0</v>
      </c>
      <c r="BD55" s="78">
        <f>ROUND(SUM(BD56:BD58),2)</f>
        <v>0</v>
      </c>
      <c r="BS55" s="79" t="s">
        <v>75</v>
      </c>
      <c r="BT55" s="79" t="s">
        <v>83</v>
      </c>
      <c r="BU55" s="79" t="s">
        <v>77</v>
      </c>
      <c r="BV55" s="79" t="s">
        <v>78</v>
      </c>
      <c r="BW55" s="79" t="s">
        <v>84</v>
      </c>
      <c r="BX55" s="79" t="s">
        <v>5</v>
      </c>
      <c r="CL55" s="79" t="s">
        <v>19</v>
      </c>
      <c r="CM55" s="79" t="s">
        <v>85</v>
      </c>
    </row>
    <row r="56" spans="1:91" s="3" customFormat="1" ht="16.5" customHeight="1">
      <c r="A56" s="80" t="s">
        <v>86</v>
      </c>
      <c r="B56" s="45"/>
      <c r="C56" s="9"/>
      <c r="D56" s="9"/>
      <c r="E56" s="300" t="s">
        <v>87</v>
      </c>
      <c r="F56" s="300"/>
      <c r="G56" s="300"/>
      <c r="H56" s="300"/>
      <c r="I56" s="300"/>
      <c r="J56" s="9"/>
      <c r="K56" s="300" t="s">
        <v>88</v>
      </c>
      <c r="L56" s="300"/>
      <c r="M56" s="300"/>
      <c r="N56" s="300"/>
      <c r="O56" s="300"/>
      <c r="P56" s="300"/>
      <c r="Q56" s="300"/>
      <c r="R56" s="300"/>
      <c r="S56" s="300"/>
      <c r="T56" s="300"/>
      <c r="U56" s="300"/>
      <c r="V56" s="300"/>
      <c r="W56" s="300"/>
      <c r="X56" s="300"/>
      <c r="Y56" s="300"/>
      <c r="Z56" s="300"/>
      <c r="AA56" s="300"/>
      <c r="AB56" s="300"/>
      <c r="AC56" s="300"/>
      <c r="AD56" s="300"/>
      <c r="AE56" s="300"/>
      <c r="AF56" s="300"/>
      <c r="AG56" s="298">
        <f>'PS 01 - Provizorní uzávěr...'!J32</f>
        <v>0</v>
      </c>
      <c r="AH56" s="299"/>
      <c r="AI56" s="299"/>
      <c r="AJ56" s="299"/>
      <c r="AK56" s="299"/>
      <c r="AL56" s="299"/>
      <c r="AM56" s="299"/>
      <c r="AN56" s="298">
        <f t="shared" si="0"/>
        <v>0</v>
      </c>
      <c r="AO56" s="299"/>
      <c r="AP56" s="299"/>
      <c r="AQ56" s="81" t="s">
        <v>89</v>
      </c>
      <c r="AR56" s="45"/>
      <c r="AS56" s="82">
        <v>0</v>
      </c>
      <c r="AT56" s="83">
        <f t="shared" si="1"/>
        <v>0</v>
      </c>
      <c r="AU56" s="84">
        <f>'PS 01 - Provizorní uzávěr...'!P88</f>
        <v>0</v>
      </c>
      <c r="AV56" s="83">
        <f>'PS 01 - Provizorní uzávěr...'!J35</f>
        <v>0</v>
      </c>
      <c r="AW56" s="83">
        <f>'PS 01 - Provizorní uzávěr...'!J36</f>
        <v>0</v>
      </c>
      <c r="AX56" s="83">
        <f>'PS 01 - Provizorní uzávěr...'!J37</f>
        <v>0</v>
      </c>
      <c r="AY56" s="83">
        <f>'PS 01 - Provizorní uzávěr...'!J38</f>
        <v>0</v>
      </c>
      <c r="AZ56" s="83">
        <f>'PS 01 - Provizorní uzávěr...'!F35</f>
        <v>0</v>
      </c>
      <c r="BA56" s="83">
        <f>'PS 01 - Provizorní uzávěr...'!F36</f>
        <v>0</v>
      </c>
      <c r="BB56" s="83">
        <f>'PS 01 - Provizorní uzávěr...'!F37</f>
        <v>0</v>
      </c>
      <c r="BC56" s="83">
        <f>'PS 01 - Provizorní uzávěr...'!F38</f>
        <v>0</v>
      </c>
      <c r="BD56" s="85">
        <f>'PS 01 - Provizorní uzávěr...'!F39</f>
        <v>0</v>
      </c>
      <c r="BT56" s="25" t="s">
        <v>85</v>
      </c>
      <c r="BV56" s="25" t="s">
        <v>78</v>
      </c>
      <c r="BW56" s="25" t="s">
        <v>90</v>
      </c>
      <c r="BX56" s="25" t="s">
        <v>84</v>
      </c>
      <c r="CL56" s="25" t="s">
        <v>19</v>
      </c>
    </row>
    <row r="57" spans="1:91" s="3" customFormat="1" ht="16.5" customHeight="1">
      <c r="A57" s="80" t="s">
        <v>86</v>
      </c>
      <c r="B57" s="45"/>
      <c r="C57" s="9"/>
      <c r="D57" s="9"/>
      <c r="E57" s="300" t="s">
        <v>91</v>
      </c>
      <c r="F57" s="300"/>
      <c r="G57" s="300"/>
      <c r="H57" s="300"/>
      <c r="I57" s="300"/>
      <c r="J57" s="9"/>
      <c r="K57" s="300" t="s">
        <v>92</v>
      </c>
      <c r="L57" s="300"/>
      <c r="M57" s="300"/>
      <c r="N57" s="300"/>
      <c r="O57" s="300"/>
      <c r="P57" s="300"/>
      <c r="Q57" s="300"/>
      <c r="R57" s="300"/>
      <c r="S57" s="300"/>
      <c r="T57" s="300"/>
      <c r="U57" s="300"/>
      <c r="V57" s="300"/>
      <c r="W57" s="300"/>
      <c r="X57" s="300"/>
      <c r="Y57" s="300"/>
      <c r="Z57" s="300"/>
      <c r="AA57" s="300"/>
      <c r="AB57" s="300"/>
      <c r="AC57" s="300"/>
      <c r="AD57" s="300"/>
      <c r="AE57" s="300"/>
      <c r="AF57" s="300"/>
      <c r="AG57" s="298">
        <f>'SO 01 - Stavební úpravy p...'!J32</f>
        <v>0</v>
      </c>
      <c r="AH57" s="299"/>
      <c r="AI57" s="299"/>
      <c r="AJ57" s="299"/>
      <c r="AK57" s="299"/>
      <c r="AL57" s="299"/>
      <c r="AM57" s="299"/>
      <c r="AN57" s="298">
        <f t="shared" si="0"/>
        <v>0</v>
      </c>
      <c r="AO57" s="299"/>
      <c r="AP57" s="299"/>
      <c r="AQ57" s="81" t="s">
        <v>89</v>
      </c>
      <c r="AR57" s="45"/>
      <c r="AS57" s="82">
        <v>0</v>
      </c>
      <c r="AT57" s="83">
        <f t="shared" si="1"/>
        <v>0</v>
      </c>
      <c r="AU57" s="84">
        <f>'SO 01 - Stavební úpravy p...'!P91</f>
        <v>0</v>
      </c>
      <c r="AV57" s="83">
        <f>'SO 01 - Stavební úpravy p...'!J35</f>
        <v>0</v>
      </c>
      <c r="AW57" s="83">
        <f>'SO 01 - Stavební úpravy p...'!J36</f>
        <v>0</v>
      </c>
      <c r="AX57" s="83">
        <f>'SO 01 - Stavební úpravy p...'!J37</f>
        <v>0</v>
      </c>
      <c r="AY57" s="83">
        <f>'SO 01 - Stavební úpravy p...'!J38</f>
        <v>0</v>
      </c>
      <c r="AZ57" s="83">
        <f>'SO 01 - Stavební úpravy p...'!F35</f>
        <v>0</v>
      </c>
      <c r="BA57" s="83">
        <f>'SO 01 - Stavební úpravy p...'!F36</f>
        <v>0</v>
      </c>
      <c r="BB57" s="83">
        <f>'SO 01 - Stavební úpravy p...'!F37</f>
        <v>0</v>
      </c>
      <c r="BC57" s="83">
        <f>'SO 01 - Stavební úpravy p...'!F38</f>
        <v>0</v>
      </c>
      <c r="BD57" s="85">
        <f>'SO 01 - Stavební úpravy p...'!F39</f>
        <v>0</v>
      </c>
      <c r="BT57" s="25" t="s">
        <v>85</v>
      </c>
      <c r="BV57" s="25" t="s">
        <v>78</v>
      </c>
      <c r="BW57" s="25" t="s">
        <v>93</v>
      </c>
      <c r="BX57" s="25" t="s">
        <v>84</v>
      </c>
      <c r="CL57" s="25" t="s">
        <v>19</v>
      </c>
    </row>
    <row r="58" spans="1:91" s="3" customFormat="1" ht="16.5" customHeight="1">
      <c r="A58" s="80" t="s">
        <v>86</v>
      </c>
      <c r="B58" s="45"/>
      <c r="C58" s="9"/>
      <c r="D58" s="9"/>
      <c r="E58" s="300" t="s">
        <v>94</v>
      </c>
      <c r="F58" s="300"/>
      <c r="G58" s="300"/>
      <c r="H58" s="300"/>
      <c r="I58" s="300"/>
      <c r="J58" s="9"/>
      <c r="K58" s="300" t="s">
        <v>95</v>
      </c>
      <c r="L58" s="300"/>
      <c r="M58" s="300"/>
      <c r="N58" s="300"/>
      <c r="O58" s="300"/>
      <c r="P58" s="300"/>
      <c r="Q58" s="300"/>
      <c r="R58" s="300"/>
      <c r="S58" s="300"/>
      <c r="T58" s="300"/>
      <c r="U58" s="300"/>
      <c r="V58" s="300"/>
      <c r="W58" s="300"/>
      <c r="X58" s="300"/>
      <c r="Y58" s="300"/>
      <c r="Z58" s="300"/>
      <c r="AA58" s="300"/>
      <c r="AB58" s="300"/>
      <c r="AC58" s="300"/>
      <c r="AD58" s="300"/>
      <c r="AE58" s="300"/>
      <c r="AF58" s="300"/>
      <c r="AG58" s="298">
        <f>'SO 02 - Venkovní úpravy'!J32</f>
        <v>0</v>
      </c>
      <c r="AH58" s="299"/>
      <c r="AI58" s="299"/>
      <c r="AJ58" s="299"/>
      <c r="AK58" s="299"/>
      <c r="AL58" s="299"/>
      <c r="AM58" s="299"/>
      <c r="AN58" s="298">
        <f t="shared" si="0"/>
        <v>0</v>
      </c>
      <c r="AO58" s="299"/>
      <c r="AP58" s="299"/>
      <c r="AQ58" s="81" t="s">
        <v>89</v>
      </c>
      <c r="AR58" s="45"/>
      <c r="AS58" s="82">
        <v>0</v>
      </c>
      <c r="AT58" s="83">
        <f t="shared" si="1"/>
        <v>0</v>
      </c>
      <c r="AU58" s="84">
        <f>'SO 02 - Venkovní úpravy'!P92</f>
        <v>0</v>
      </c>
      <c r="AV58" s="83">
        <f>'SO 02 - Venkovní úpravy'!J35</f>
        <v>0</v>
      </c>
      <c r="AW58" s="83">
        <f>'SO 02 - Venkovní úpravy'!J36</f>
        <v>0</v>
      </c>
      <c r="AX58" s="83">
        <f>'SO 02 - Venkovní úpravy'!J37</f>
        <v>0</v>
      </c>
      <c r="AY58" s="83">
        <f>'SO 02 - Venkovní úpravy'!J38</f>
        <v>0</v>
      </c>
      <c r="AZ58" s="83">
        <f>'SO 02 - Venkovní úpravy'!F35</f>
        <v>0</v>
      </c>
      <c r="BA58" s="83">
        <f>'SO 02 - Venkovní úpravy'!F36</f>
        <v>0</v>
      </c>
      <c r="BB58" s="83">
        <f>'SO 02 - Venkovní úpravy'!F37</f>
        <v>0</v>
      </c>
      <c r="BC58" s="83">
        <f>'SO 02 - Venkovní úpravy'!F38</f>
        <v>0</v>
      </c>
      <c r="BD58" s="85">
        <f>'SO 02 - Venkovní úpravy'!F39</f>
        <v>0</v>
      </c>
      <c r="BT58" s="25" t="s">
        <v>85</v>
      </c>
      <c r="BV58" s="25" t="s">
        <v>78</v>
      </c>
      <c r="BW58" s="25" t="s">
        <v>96</v>
      </c>
      <c r="BX58" s="25" t="s">
        <v>84</v>
      </c>
      <c r="CL58" s="25" t="s">
        <v>19</v>
      </c>
    </row>
    <row r="59" spans="1:91" s="6" customFormat="1" ht="16.5" customHeight="1">
      <c r="B59" s="71"/>
      <c r="C59" s="72"/>
      <c r="D59" s="297" t="s">
        <v>97</v>
      </c>
      <c r="E59" s="297"/>
      <c r="F59" s="297"/>
      <c r="G59" s="297"/>
      <c r="H59" s="297"/>
      <c r="I59" s="73"/>
      <c r="J59" s="297" t="s">
        <v>98</v>
      </c>
      <c r="K59" s="297"/>
      <c r="L59" s="297"/>
      <c r="M59" s="297"/>
      <c r="N59" s="297"/>
      <c r="O59" s="297"/>
      <c r="P59" s="297"/>
      <c r="Q59" s="297"/>
      <c r="R59" s="297"/>
      <c r="S59" s="297"/>
      <c r="T59" s="297"/>
      <c r="U59" s="297"/>
      <c r="V59" s="297"/>
      <c r="W59" s="297"/>
      <c r="X59" s="297"/>
      <c r="Y59" s="297"/>
      <c r="Z59" s="297"/>
      <c r="AA59" s="297"/>
      <c r="AB59" s="297"/>
      <c r="AC59" s="297"/>
      <c r="AD59" s="297"/>
      <c r="AE59" s="297"/>
      <c r="AF59" s="297"/>
      <c r="AG59" s="294">
        <f>ROUND(SUM(AG60:AG62),2)</f>
        <v>0</v>
      </c>
      <c r="AH59" s="295"/>
      <c r="AI59" s="295"/>
      <c r="AJ59" s="295"/>
      <c r="AK59" s="295"/>
      <c r="AL59" s="295"/>
      <c r="AM59" s="295"/>
      <c r="AN59" s="296">
        <f t="shared" si="0"/>
        <v>0</v>
      </c>
      <c r="AO59" s="295"/>
      <c r="AP59" s="295"/>
      <c r="AQ59" s="74" t="s">
        <v>82</v>
      </c>
      <c r="AR59" s="71"/>
      <c r="AS59" s="75">
        <f>ROUND(SUM(AS60:AS62),2)</f>
        <v>0</v>
      </c>
      <c r="AT59" s="76">
        <f t="shared" si="1"/>
        <v>0</v>
      </c>
      <c r="AU59" s="77">
        <f>ROUND(SUM(AU60:AU62),5)</f>
        <v>0</v>
      </c>
      <c r="AV59" s="76">
        <f>ROUND(AZ59*L29,2)</f>
        <v>0</v>
      </c>
      <c r="AW59" s="76">
        <f>ROUND(BA59*L30,2)</f>
        <v>0</v>
      </c>
      <c r="AX59" s="76">
        <f>ROUND(BB59*L29,2)</f>
        <v>0</v>
      </c>
      <c r="AY59" s="76">
        <f>ROUND(BC59*L30,2)</f>
        <v>0</v>
      </c>
      <c r="AZ59" s="76">
        <f>ROUND(SUM(AZ60:AZ62),2)</f>
        <v>0</v>
      </c>
      <c r="BA59" s="76">
        <f>ROUND(SUM(BA60:BA62),2)</f>
        <v>0</v>
      </c>
      <c r="BB59" s="76">
        <f>ROUND(SUM(BB60:BB62),2)</f>
        <v>0</v>
      </c>
      <c r="BC59" s="76">
        <f>ROUND(SUM(BC60:BC62),2)</f>
        <v>0</v>
      </c>
      <c r="BD59" s="78">
        <f>ROUND(SUM(BD60:BD62),2)</f>
        <v>0</v>
      </c>
      <c r="BS59" s="79" t="s">
        <v>75</v>
      </c>
      <c r="BT59" s="79" t="s">
        <v>83</v>
      </c>
      <c r="BU59" s="79" t="s">
        <v>77</v>
      </c>
      <c r="BV59" s="79" t="s">
        <v>78</v>
      </c>
      <c r="BW59" s="79" t="s">
        <v>99</v>
      </c>
      <c r="BX59" s="79" t="s">
        <v>5</v>
      </c>
      <c r="CL59" s="79" t="s">
        <v>19</v>
      </c>
      <c r="CM59" s="79" t="s">
        <v>85</v>
      </c>
    </row>
    <row r="60" spans="1:91" s="3" customFormat="1" ht="16.5" customHeight="1">
      <c r="A60" s="80" t="s">
        <v>86</v>
      </c>
      <c r="B60" s="45"/>
      <c r="C60" s="9"/>
      <c r="D60" s="9"/>
      <c r="E60" s="300" t="s">
        <v>100</v>
      </c>
      <c r="F60" s="300"/>
      <c r="G60" s="300"/>
      <c r="H60" s="300"/>
      <c r="I60" s="300"/>
      <c r="J60" s="9"/>
      <c r="K60" s="300" t="s">
        <v>101</v>
      </c>
      <c r="L60" s="300"/>
      <c r="M60" s="300"/>
      <c r="N60" s="300"/>
      <c r="O60" s="300"/>
      <c r="P60" s="300"/>
      <c r="Q60" s="300"/>
      <c r="R60" s="300"/>
      <c r="S60" s="300"/>
      <c r="T60" s="300"/>
      <c r="U60" s="300"/>
      <c r="V60" s="300"/>
      <c r="W60" s="300"/>
      <c r="X60" s="300"/>
      <c r="Y60" s="300"/>
      <c r="Z60" s="300"/>
      <c r="AA60" s="300"/>
      <c r="AB60" s="300"/>
      <c r="AC60" s="300"/>
      <c r="AD60" s="300"/>
      <c r="AE60" s="300"/>
      <c r="AF60" s="300"/>
      <c r="AG60" s="298">
        <f>'PS 11 - MVE - Technologic...'!J32</f>
        <v>0</v>
      </c>
      <c r="AH60" s="299"/>
      <c r="AI60" s="299"/>
      <c r="AJ60" s="299"/>
      <c r="AK60" s="299"/>
      <c r="AL60" s="299"/>
      <c r="AM60" s="299"/>
      <c r="AN60" s="298">
        <f t="shared" si="0"/>
        <v>0</v>
      </c>
      <c r="AO60" s="299"/>
      <c r="AP60" s="299"/>
      <c r="AQ60" s="81" t="s">
        <v>89</v>
      </c>
      <c r="AR60" s="45"/>
      <c r="AS60" s="82">
        <v>0</v>
      </c>
      <c r="AT60" s="83">
        <f t="shared" si="1"/>
        <v>0</v>
      </c>
      <c r="AU60" s="84">
        <f>'PS 11 - MVE - Technologic...'!P136</f>
        <v>0</v>
      </c>
      <c r="AV60" s="83">
        <f>'PS 11 - MVE - Technologic...'!J35</f>
        <v>0</v>
      </c>
      <c r="AW60" s="83">
        <f>'PS 11 - MVE - Technologic...'!J36</f>
        <v>0</v>
      </c>
      <c r="AX60" s="83">
        <f>'PS 11 - MVE - Technologic...'!J37</f>
        <v>0</v>
      </c>
      <c r="AY60" s="83">
        <f>'PS 11 - MVE - Technologic...'!J38</f>
        <v>0</v>
      </c>
      <c r="AZ60" s="83">
        <f>'PS 11 - MVE - Technologic...'!F35</f>
        <v>0</v>
      </c>
      <c r="BA60" s="83">
        <f>'PS 11 - MVE - Technologic...'!F36</f>
        <v>0</v>
      </c>
      <c r="BB60" s="83">
        <f>'PS 11 - MVE - Technologic...'!F37</f>
        <v>0</v>
      </c>
      <c r="BC60" s="83">
        <f>'PS 11 - MVE - Technologic...'!F38</f>
        <v>0</v>
      </c>
      <c r="BD60" s="85">
        <f>'PS 11 - MVE - Technologic...'!F39</f>
        <v>0</v>
      </c>
      <c r="BT60" s="25" t="s">
        <v>85</v>
      </c>
      <c r="BV60" s="25" t="s">
        <v>78</v>
      </c>
      <c r="BW60" s="25" t="s">
        <v>102</v>
      </c>
      <c r="BX60" s="25" t="s">
        <v>99</v>
      </c>
      <c r="CL60" s="25" t="s">
        <v>19</v>
      </c>
    </row>
    <row r="61" spans="1:91" s="3" customFormat="1" ht="16.5" customHeight="1">
      <c r="A61" s="80" t="s">
        <v>86</v>
      </c>
      <c r="B61" s="45"/>
      <c r="C61" s="9"/>
      <c r="D61" s="9"/>
      <c r="E61" s="300" t="s">
        <v>103</v>
      </c>
      <c r="F61" s="300"/>
      <c r="G61" s="300"/>
      <c r="H61" s="300"/>
      <c r="I61" s="300"/>
      <c r="J61" s="9"/>
      <c r="K61" s="300" t="s">
        <v>104</v>
      </c>
      <c r="L61" s="300"/>
      <c r="M61" s="300"/>
      <c r="N61" s="300"/>
      <c r="O61" s="300"/>
      <c r="P61" s="300"/>
      <c r="Q61" s="300"/>
      <c r="R61" s="300"/>
      <c r="S61" s="300"/>
      <c r="T61" s="300"/>
      <c r="U61" s="300"/>
      <c r="V61" s="300"/>
      <c r="W61" s="300"/>
      <c r="X61" s="300"/>
      <c r="Y61" s="300"/>
      <c r="Z61" s="300"/>
      <c r="AA61" s="300"/>
      <c r="AB61" s="300"/>
      <c r="AC61" s="300"/>
      <c r="AD61" s="300"/>
      <c r="AE61" s="300"/>
      <c r="AF61" s="300"/>
      <c r="AG61" s="298">
        <f>'PS 12 - MVE - Technologic...'!J32</f>
        <v>0</v>
      </c>
      <c r="AH61" s="299"/>
      <c r="AI61" s="299"/>
      <c r="AJ61" s="299"/>
      <c r="AK61" s="299"/>
      <c r="AL61" s="299"/>
      <c r="AM61" s="299"/>
      <c r="AN61" s="298">
        <f t="shared" si="0"/>
        <v>0</v>
      </c>
      <c r="AO61" s="299"/>
      <c r="AP61" s="299"/>
      <c r="AQ61" s="81" t="s">
        <v>89</v>
      </c>
      <c r="AR61" s="45"/>
      <c r="AS61" s="82">
        <v>0</v>
      </c>
      <c r="AT61" s="83">
        <f t="shared" si="1"/>
        <v>0</v>
      </c>
      <c r="AU61" s="84">
        <f>'PS 12 - MVE - Technologic...'!P85</f>
        <v>0</v>
      </c>
      <c r="AV61" s="83">
        <f>'PS 12 - MVE - Technologic...'!J35</f>
        <v>0</v>
      </c>
      <c r="AW61" s="83">
        <f>'PS 12 - MVE - Technologic...'!J36</f>
        <v>0</v>
      </c>
      <c r="AX61" s="83">
        <f>'PS 12 - MVE - Technologic...'!J37</f>
        <v>0</v>
      </c>
      <c r="AY61" s="83">
        <f>'PS 12 - MVE - Technologic...'!J38</f>
        <v>0</v>
      </c>
      <c r="AZ61" s="83">
        <f>'PS 12 - MVE - Technologic...'!F35</f>
        <v>0</v>
      </c>
      <c r="BA61" s="83">
        <f>'PS 12 - MVE - Technologic...'!F36</f>
        <v>0</v>
      </c>
      <c r="BB61" s="83">
        <f>'PS 12 - MVE - Technologic...'!F37</f>
        <v>0</v>
      </c>
      <c r="BC61" s="83">
        <f>'PS 12 - MVE - Technologic...'!F38</f>
        <v>0</v>
      </c>
      <c r="BD61" s="85">
        <f>'PS 12 - MVE - Technologic...'!F39</f>
        <v>0</v>
      </c>
      <c r="BT61" s="25" t="s">
        <v>85</v>
      </c>
      <c r="BV61" s="25" t="s">
        <v>78</v>
      </c>
      <c r="BW61" s="25" t="s">
        <v>105</v>
      </c>
      <c r="BX61" s="25" t="s">
        <v>99</v>
      </c>
      <c r="CL61" s="25" t="s">
        <v>19</v>
      </c>
    </row>
    <row r="62" spans="1:91" s="3" customFormat="1" ht="16.5" customHeight="1">
      <c r="A62" s="80" t="s">
        <v>86</v>
      </c>
      <c r="B62" s="45"/>
      <c r="C62" s="9"/>
      <c r="D62" s="9"/>
      <c r="E62" s="300" t="s">
        <v>106</v>
      </c>
      <c r="F62" s="300"/>
      <c r="G62" s="300"/>
      <c r="H62" s="300"/>
      <c r="I62" s="300"/>
      <c r="J62" s="9"/>
      <c r="K62" s="300" t="s">
        <v>107</v>
      </c>
      <c r="L62" s="300"/>
      <c r="M62" s="300"/>
      <c r="N62" s="300"/>
      <c r="O62" s="300"/>
      <c r="P62" s="300"/>
      <c r="Q62" s="300"/>
      <c r="R62" s="300"/>
      <c r="S62" s="300"/>
      <c r="T62" s="300"/>
      <c r="U62" s="300"/>
      <c r="V62" s="300"/>
      <c r="W62" s="300"/>
      <c r="X62" s="300"/>
      <c r="Y62" s="300"/>
      <c r="Z62" s="300"/>
      <c r="AA62" s="300"/>
      <c r="AB62" s="300"/>
      <c r="AC62" s="300"/>
      <c r="AD62" s="300"/>
      <c r="AE62" s="300"/>
      <c r="AF62" s="300"/>
      <c r="AG62" s="298">
        <f>'SO 10 - Stavební úpravy MVE'!J32</f>
        <v>0</v>
      </c>
      <c r="AH62" s="299"/>
      <c r="AI62" s="299"/>
      <c r="AJ62" s="299"/>
      <c r="AK62" s="299"/>
      <c r="AL62" s="299"/>
      <c r="AM62" s="299"/>
      <c r="AN62" s="298">
        <f t="shared" si="0"/>
        <v>0</v>
      </c>
      <c r="AO62" s="299"/>
      <c r="AP62" s="299"/>
      <c r="AQ62" s="81" t="s">
        <v>89</v>
      </c>
      <c r="AR62" s="45"/>
      <c r="AS62" s="82">
        <v>0</v>
      </c>
      <c r="AT62" s="83">
        <f t="shared" si="1"/>
        <v>0</v>
      </c>
      <c r="AU62" s="84">
        <f>'SO 10 - Stavební úpravy MVE'!P90</f>
        <v>0</v>
      </c>
      <c r="AV62" s="83">
        <f>'SO 10 - Stavební úpravy MVE'!J35</f>
        <v>0</v>
      </c>
      <c r="AW62" s="83">
        <f>'SO 10 - Stavební úpravy MVE'!J36</f>
        <v>0</v>
      </c>
      <c r="AX62" s="83">
        <f>'SO 10 - Stavební úpravy MVE'!J37</f>
        <v>0</v>
      </c>
      <c r="AY62" s="83">
        <f>'SO 10 - Stavební úpravy MVE'!J38</f>
        <v>0</v>
      </c>
      <c r="AZ62" s="83">
        <f>'SO 10 - Stavební úpravy MVE'!F35</f>
        <v>0</v>
      </c>
      <c r="BA62" s="83">
        <f>'SO 10 - Stavební úpravy MVE'!F36</f>
        <v>0</v>
      </c>
      <c r="BB62" s="83">
        <f>'SO 10 - Stavební úpravy MVE'!F37</f>
        <v>0</v>
      </c>
      <c r="BC62" s="83">
        <f>'SO 10 - Stavební úpravy MVE'!F38</f>
        <v>0</v>
      </c>
      <c r="BD62" s="85">
        <f>'SO 10 - Stavební úpravy MVE'!F39</f>
        <v>0</v>
      </c>
      <c r="BT62" s="25" t="s">
        <v>85</v>
      </c>
      <c r="BV62" s="25" t="s">
        <v>78</v>
      </c>
      <c r="BW62" s="25" t="s">
        <v>108</v>
      </c>
      <c r="BX62" s="25" t="s">
        <v>99</v>
      </c>
      <c r="CL62" s="25" t="s">
        <v>19</v>
      </c>
    </row>
    <row r="63" spans="1:91" s="6" customFormat="1" ht="16.5" customHeight="1">
      <c r="A63" s="80" t="s">
        <v>86</v>
      </c>
      <c r="B63" s="71"/>
      <c r="C63" s="72"/>
      <c r="D63" s="297" t="s">
        <v>109</v>
      </c>
      <c r="E63" s="297"/>
      <c r="F63" s="297"/>
      <c r="G63" s="297"/>
      <c r="H63" s="297"/>
      <c r="I63" s="73"/>
      <c r="J63" s="297" t="s">
        <v>110</v>
      </c>
      <c r="K63" s="297"/>
      <c r="L63" s="297"/>
      <c r="M63" s="297"/>
      <c r="N63" s="297"/>
      <c r="O63" s="297"/>
      <c r="P63" s="297"/>
      <c r="Q63" s="297"/>
      <c r="R63" s="297"/>
      <c r="S63" s="297"/>
      <c r="T63" s="297"/>
      <c r="U63" s="297"/>
      <c r="V63" s="297"/>
      <c r="W63" s="297"/>
      <c r="X63" s="297"/>
      <c r="Y63" s="297"/>
      <c r="Z63" s="297"/>
      <c r="AA63" s="297"/>
      <c r="AB63" s="297"/>
      <c r="AC63" s="297"/>
      <c r="AD63" s="297"/>
      <c r="AE63" s="297"/>
      <c r="AF63" s="297"/>
      <c r="AG63" s="296">
        <f>'VON - Vedlejší a ostatní ...'!J30</f>
        <v>0</v>
      </c>
      <c r="AH63" s="295"/>
      <c r="AI63" s="295"/>
      <c r="AJ63" s="295"/>
      <c r="AK63" s="295"/>
      <c r="AL63" s="295"/>
      <c r="AM63" s="295"/>
      <c r="AN63" s="296">
        <f t="shared" si="0"/>
        <v>0</v>
      </c>
      <c r="AO63" s="295"/>
      <c r="AP63" s="295"/>
      <c r="AQ63" s="74" t="s">
        <v>109</v>
      </c>
      <c r="AR63" s="71"/>
      <c r="AS63" s="86">
        <v>0</v>
      </c>
      <c r="AT63" s="87">
        <f t="shared" si="1"/>
        <v>0</v>
      </c>
      <c r="AU63" s="88">
        <f>'VON - Vedlejší a ostatní ...'!P83</f>
        <v>0</v>
      </c>
      <c r="AV63" s="87">
        <f>'VON - Vedlejší a ostatní ...'!J33</f>
        <v>0</v>
      </c>
      <c r="AW63" s="87">
        <f>'VON - Vedlejší a ostatní ...'!J34</f>
        <v>0</v>
      </c>
      <c r="AX63" s="87">
        <f>'VON - Vedlejší a ostatní ...'!J35</f>
        <v>0</v>
      </c>
      <c r="AY63" s="87">
        <f>'VON - Vedlejší a ostatní ...'!J36</f>
        <v>0</v>
      </c>
      <c r="AZ63" s="87">
        <f>'VON - Vedlejší a ostatní ...'!F33</f>
        <v>0</v>
      </c>
      <c r="BA63" s="87">
        <f>'VON - Vedlejší a ostatní ...'!F34</f>
        <v>0</v>
      </c>
      <c r="BB63" s="87">
        <f>'VON - Vedlejší a ostatní ...'!F35</f>
        <v>0</v>
      </c>
      <c r="BC63" s="87">
        <f>'VON - Vedlejší a ostatní ...'!F36</f>
        <v>0</v>
      </c>
      <c r="BD63" s="89">
        <f>'VON - Vedlejší a ostatní ...'!F37</f>
        <v>0</v>
      </c>
      <c r="BT63" s="79" t="s">
        <v>83</v>
      </c>
      <c r="BV63" s="79" t="s">
        <v>78</v>
      </c>
      <c r="BW63" s="79" t="s">
        <v>111</v>
      </c>
      <c r="BX63" s="79" t="s">
        <v>5</v>
      </c>
      <c r="CL63" s="79" t="s">
        <v>19</v>
      </c>
      <c r="CM63" s="79" t="s">
        <v>85</v>
      </c>
    </row>
    <row r="64" spans="1:91" s="1" customFormat="1" ht="30" customHeight="1">
      <c r="B64" s="32"/>
      <c r="AR64" s="32"/>
    </row>
    <row r="65" spans="2:44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32"/>
    </row>
  </sheetData>
  <sheetProtection algorithmName="SHA-512" hashValue="e6jdel4zITYqQ4IRnssnXARyzzxSjpPblvsqZamBw0kLwmL3mxgGuQ7EaXMUMvHIXSaqT9cFgZJ6xkmHntjZmQ==" saltValue="la+88w6+4G1J4U/gPfuqYCLRQf4GN4Ehaxp0xh/vI5NfhJFyop79UnHyJQ6CXiRMs4pLtAUUMXkSjcDaUS2qFA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PS 01 - Provizorní uzávěr...'!C2" display="/" xr:uid="{00000000-0004-0000-0000-000000000000}"/>
    <hyperlink ref="A57" location="'SO 01 - Stavební úpravy p...'!C2" display="/" xr:uid="{00000000-0004-0000-0000-000001000000}"/>
    <hyperlink ref="A58" location="'SO 02 - Venkovní úpravy'!C2" display="/" xr:uid="{00000000-0004-0000-0000-000002000000}"/>
    <hyperlink ref="A60" location="'PS 11 - MVE - Technologic...'!C2" display="/" xr:uid="{00000000-0004-0000-0000-000003000000}"/>
    <hyperlink ref="A61" location="'PS 12 - MVE - Technologic...'!C2" display="/" xr:uid="{00000000-0004-0000-0000-000004000000}"/>
    <hyperlink ref="A62" location="'SO 10 - Stavební úpravy MVE'!C2" display="/" xr:uid="{00000000-0004-0000-0000-000005000000}"/>
    <hyperlink ref="A63" location="'VON - Vedlejší a ostatní 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customFormat="1" ht="37.5" customHeight="1"/>
    <row r="2" spans="2:11" customFormat="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5" customFormat="1" ht="45" customHeight="1">
      <c r="B3" s="200"/>
      <c r="C3" s="328" t="s">
        <v>1797</v>
      </c>
      <c r="D3" s="328"/>
      <c r="E3" s="328"/>
      <c r="F3" s="328"/>
      <c r="G3" s="328"/>
      <c r="H3" s="328"/>
      <c r="I3" s="328"/>
      <c r="J3" s="328"/>
      <c r="K3" s="201"/>
    </row>
    <row r="4" spans="2:11" customFormat="1" ht="25.5" customHeight="1">
      <c r="B4" s="202"/>
      <c r="C4" s="327" t="s">
        <v>1798</v>
      </c>
      <c r="D4" s="327"/>
      <c r="E4" s="327"/>
      <c r="F4" s="327"/>
      <c r="G4" s="327"/>
      <c r="H4" s="327"/>
      <c r="I4" s="327"/>
      <c r="J4" s="327"/>
      <c r="K4" s="203"/>
    </row>
    <row r="5" spans="2:11" customFormat="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customFormat="1" ht="15" customHeight="1">
      <c r="B6" s="202"/>
      <c r="C6" s="326" t="s">
        <v>1799</v>
      </c>
      <c r="D6" s="326"/>
      <c r="E6" s="326"/>
      <c r="F6" s="326"/>
      <c r="G6" s="326"/>
      <c r="H6" s="326"/>
      <c r="I6" s="326"/>
      <c r="J6" s="326"/>
      <c r="K6" s="203"/>
    </row>
    <row r="7" spans="2:11" customFormat="1" ht="15" customHeight="1">
      <c r="B7" s="206"/>
      <c r="C7" s="326" t="s">
        <v>1800</v>
      </c>
      <c r="D7" s="326"/>
      <c r="E7" s="326"/>
      <c r="F7" s="326"/>
      <c r="G7" s="326"/>
      <c r="H7" s="326"/>
      <c r="I7" s="326"/>
      <c r="J7" s="326"/>
      <c r="K7" s="203"/>
    </row>
    <row r="8" spans="2:11" customFormat="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customFormat="1" ht="15" customHeight="1">
      <c r="B9" s="206"/>
      <c r="C9" s="326" t="s">
        <v>1801</v>
      </c>
      <c r="D9" s="326"/>
      <c r="E9" s="326"/>
      <c r="F9" s="326"/>
      <c r="G9" s="326"/>
      <c r="H9" s="326"/>
      <c r="I9" s="326"/>
      <c r="J9" s="326"/>
      <c r="K9" s="203"/>
    </row>
    <row r="10" spans="2:11" customFormat="1" ht="15" customHeight="1">
      <c r="B10" s="206"/>
      <c r="C10" s="205"/>
      <c r="D10" s="326" t="s">
        <v>1802</v>
      </c>
      <c r="E10" s="326"/>
      <c r="F10" s="326"/>
      <c r="G10" s="326"/>
      <c r="H10" s="326"/>
      <c r="I10" s="326"/>
      <c r="J10" s="326"/>
      <c r="K10" s="203"/>
    </row>
    <row r="11" spans="2:11" customFormat="1" ht="15" customHeight="1">
      <c r="B11" s="206"/>
      <c r="C11" s="207"/>
      <c r="D11" s="326" t="s">
        <v>1803</v>
      </c>
      <c r="E11" s="326"/>
      <c r="F11" s="326"/>
      <c r="G11" s="326"/>
      <c r="H11" s="326"/>
      <c r="I11" s="326"/>
      <c r="J11" s="326"/>
      <c r="K11" s="203"/>
    </row>
    <row r="12" spans="2:11" customFormat="1" ht="15" customHeight="1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customFormat="1" ht="15" customHeight="1">
      <c r="B13" s="206"/>
      <c r="C13" s="207"/>
      <c r="D13" s="208" t="s">
        <v>1804</v>
      </c>
      <c r="E13" s="205"/>
      <c r="F13" s="205"/>
      <c r="G13" s="205"/>
      <c r="H13" s="205"/>
      <c r="I13" s="205"/>
      <c r="J13" s="205"/>
      <c r="K13" s="203"/>
    </row>
    <row r="14" spans="2:11" customFormat="1" ht="12.75" customHeight="1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customFormat="1" ht="15" customHeight="1">
      <c r="B15" s="206"/>
      <c r="C15" s="207"/>
      <c r="D15" s="326" t="s">
        <v>1805</v>
      </c>
      <c r="E15" s="326"/>
      <c r="F15" s="326"/>
      <c r="G15" s="326"/>
      <c r="H15" s="326"/>
      <c r="I15" s="326"/>
      <c r="J15" s="326"/>
      <c r="K15" s="203"/>
    </row>
    <row r="16" spans="2:11" customFormat="1" ht="15" customHeight="1">
      <c r="B16" s="206"/>
      <c r="C16" s="207"/>
      <c r="D16" s="326" t="s">
        <v>1806</v>
      </c>
      <c r="E16" s="326"/>
      <c r="F16" s="326"/>
      <c r="G16" s="326"/>
      <c r="H16" s="326"/>
      <c r="I16" s="326"/>
      <c r="J16" s="326"/>
      <c r="K16" s="203"/>
    </row>
    <row r="17" spans="2:11" customFormat="1" ht="15" customHeight="1">
      <c r="B17" s="206"/>
      <c r="C17" s="207"/>
      <c r="D17" s="326" t="s">
        <v>1807</v>
      </c>
      <c r="E17" s="326"/>
      <c r="F17" s="326"/>
      <c r="G17" s="326"/>
      <c r="H17" s="326"/>
      <c r="I17" s="326"/>
      <c r="J17" s="326"/>
      <c r="K17" s="203"/>
    </row>
    <row r="18" spans="2:11" customFormat="1" ht="15" customHeight="1">
      <c r="B18" s="206"/>
      <c r="C18" s="207"/>
      <c r="D18" s="207"/>
      <c r="E18" s="209" t="s">
        <v>82</v>
      </c>
      <c r="F18" s="326" t="s">
        <v>1808</v>
      </c>
      <c r="G18" s="326"/>
      <c r="H18" s="326"/>
      <c r="I18" s="326"/>
      <c r="J18" s="326"/>
      <c r="K18" s="203"/>
    </row>
    <row r="19" spans="2:11" customFormat="1" ht="15" customHeight="1">
      <c r="B19" s="206"/>
      <c r="C19" s="207"/>
      <c r="D19" s="207"/>
      <c r="E19" s="209" t="s">
        <v>1809</v>
      </c>
      <c r="F19" s="326" t="s">
        <v>1810</v>
      </c>
      <c r="G19" s="326"/>
      <c r="H19" s="326"/>
      <c r="I19" s="326"/>
      <c r="J19" s="326"/>
      <c r="K19" s="203"/>
    </row>
    <row r="20" spans="2:11" customFormat="1" ht="15" customHeight="1">
      <c r="B20" s="206"/>
      <c r="C20" s="207"/>
      <c r="D20" s="207"/>
      <c r="E20" s="209" t="s">
        <v>1811</v>
      </c>
      <c r="F20" s="326" t="s">
        <v>1812</v>
      </c>
      <c r="G20" s="326"/>
      <c r="H20" s="326"/>
      <c r="I20" s="326"/>
      <c r="J20" s="326"/>
      <c r="K20" s="203"/>
    </row>
    <row r="21" spans="2:11" customFormat="1" ht="15" customHeight="1">
      <c r="B21" s="206"/>
      <c r="C21" s="207"/>
      <c r="D21" s="207"/>
      <c r="E21" s="209" t="s">
        <v>109</v>
      </c>
      <c r="F21" s="326" t="s">
        <v>110</v>
      </c>
      <c r="G21" s="326"/>
      <c r="H21" s="326"/>
      <c r="I21" s="326"/>
      <c r="J21" s="326"/>
      <c r="K21" s="203"/>
    </row>
    <row r="22" spans="2:11" customFormat="1" ht="15" customHeight="1">
      <c r="B22" s="206"/>
      <c r="C22" s="207"/>
      <c r="D22" s="207"/>
      <c r="E22" s="209" t="s">
        <v>1813</v>
      </c>
      <c r="F22" s="326" t="s">
        <v>170</v>
      </c>
      <c r="G22" s="326"/>
      <c r="H22" s="326"/>
      <c r="I22" s="326"/>
      <c r="J22" s="326"/>
      <c r="K22" s="203"/>
    </row>
    <row r="23" spans="2:11" customFormat="1" ht="15" customHeight="1">
      <c r="B23" s="206"/>
      <c r="C23" s="207"/>
      <c r="D23" s="207"/>
      <c r="E23" s="209" t="s">
        <v>89</v>
      </c>
      <c r="F23" s="326" t="s">
        <v>1814</v>
      </c>
      <c r="G23" s="326"/>
      <c r="H23" s="326"/>
      <c r="I23" s="326"/>
      <c r="J23" s="326"/>
      <c r="K23" s="203"/>
    </row>
    <row r="24" spans="2:11" customFormat="1" ht="12.75" customHeight="1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customFormat="1" ht="15" customHeight="1">
      <c r="B25" s="206"/>
      <c r="C25" s="326" t="s">
        <v>1815</v>
      </c>
      <c r="D25" s="326"/>
      <c r="E25" s="326"/>
      <c r="F25" s="326"/>
      <c r="G25" s="326"/>
      <c r="H25" s="326"/>
      <c r="I25" s="326"/>
      <c r="J25" s="326"/>
      <c r="K25" s="203"/>
    </row>
    <row r="26" spans="2:11" customFormat="1" ht="15" customHeight="1">
      <c r="B26" s="206"/>
      <c r="C26" s="326" t="s">
        <v>1816</v>
      </c>
      <c r="D26" s="326"/>
      <c r="E26" s="326"/>
      <c r="F26" s="326"/>
      <c r="G26" s="326"/>
      <c r="H26" s="326"/>
      <c r="I26" s="326"/>
      <c r="J26" s="326"/>
      <c r="K26" s="203"/>
    </row>
    <row r="27" spans="2:11" customFormat="1" ht="15" customHeight="1">
      <c r="B27" s="206"/>
      <c r="C27" s="205"/>
      <c r="D27" s="326" t="s">
        <v>1817</v>
      </c>
      <c r="E27" s="326"/>
      <c r="F27" s="326"/>
      <c r="G27" s="326"/>
      <c r="H27" s="326"/>
      <c r="I27" s="326"/>
      <c r="J27" s="326"/>
      <c r="K27" s="203"/>
    </row>
    <row r="28" spans="2:11" customFormat="1" ht="15" customHeight="1">
      <c r="B28" s="206"/>
      <c r="C28" s="207"/>
      <c r="D28" s="326" t="s">
        <v>1818</v>
      </c>
      <c r="E28" s="326"/>
      <c r="F28" s="326"/>
      <c r="G28" s="326"/>
      <c r="H28" s="326"/>
      <c r="I28" s="326"/>
      <c r="J28" s="326"/>
      <c r="K28" s="203"/>
    </row>
    <row r="29" spans="2:11" customFormat="1" ht="12.75" customHeight="1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customFormat="1" ht="15" customHeight="1">
      <c r="B30" s="206"/>
      <c r="C30" s="207"/>
      <c r="D30" s="326" t="s">
        <v>1819</v>
      </c>
      <c r="E30" s="326"/>
      <c r="F30" s="326"/>
      <c r="G30" s="326"/>
      <c r="H30" s="326"/>
      <c r="I30" s="326"/>
      <c r="J30" s="326"/>
      <c r="K30" s="203"/>
    </row>
    <row r="31" spans="2:11" customFormat="1" ht="15" customHeight="1">
      <c r="B31" s="206"/>
      <c r="C31" s="207"/>
      <c r="D31" s="326" t="s">
        <v>1820</v>
      </c>
      <c r="E31" s="326"/>
      <c r="F31" s="326"/>
      <c r="G31" s="326"/>
      <c r="H31" s="326"/>
      <c r="I31" s="326"/>
      <c r="J31" s="326"/>
      <c r="K31" s="203"/>
    </row>
    <row r="32" spans="2:11" customFormat="1" ht="12.75" customHeight="1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customFormat="1" ht="15" customHeight="1">
      <c r="B33" s="206"/>
      <c r="C33" s="207"/>
      <c r="D33" s="326" t="s">
        <v>1821</v>
      </c>
      <c r="E33" s="326"/>
      <c r="F33" s="326"/>
      <c r="G33" s="326"/>
      <c r="H33" s="326"/>
      <c r="I33" s="326"/>
      <c r="J33" s="326"/>
      <c r="K33" s="203"/>
    </row>
    <row r="34" spans="2:11" customFormat="1" ht="15" customHeight="1">
      <c r="B34" s="206"/>
      <c r="C34" s="207"/>
      <c r="D34" s="326" t="s">
        <v>1822</v>
      </c>
      <c r="E34" s="326"/>
      <c r="F34" s="326"/>
      <c r="G34" s="326"/>
      <c r="H34" s="326"/>
      <c r="I34" s="326"/>
      <c r="J34" s="326"/>
      <c r="K34" s="203"/>
    </row>
    <row r="35" spans="2:11" customFormat="1" ht="15" customHeight="1">
      <c r="B35" s="206"/>
      <c r="C35" s="207"/>
      <c r="D35" s="326" t="s">
        <v>1823</v>
      </c>
      <c r="E35" s="326"/>
      <c r="F35" s="326"/>
      <c r="G35" s="326"/>
      <c r="H35" s="326"/>
      <c r="I35" s="326"/>
      <c r="J35" s="326"/>
      <c r="K35" s="203"/>
    </row>
    <row r="36" spans="2:11" customFormat="1" ht="15" customHeight="1">
      <c r="B36" s="206"/>
      <c r="C36" s="207"/>
      <c r="D36" s="205"/>
      <c r="E36" s="208" t="s">
        <v>125</v>
      </c>
      <c r="F36" s="205"/>
      <c r="G36" s="326" t="s">
        <v>1824</v>
      </c>
      <c r="H36" s="326"/>
      <c r="I36" s="326"/>
      <c r="J36" s="326"/>
      <c r="K36" s="203"/>
    </row>
    <row r="37" spans="2:11" customFormat="1" ht="30.75" customHeight="1">
      <c r="B37" s="206"/>
      <c r="C37" s="207"/>
      <c r="D37" s="205"/>
      <c r="E37" s="208" t="s">
        <v>1825</v>
      </c>
      <c r="F37" s="205"/>
      <c r="G37" s="326" t="s">
        <v>1826</v>
      </c>
      <c r="H37" s="326"/>
      <c r="I37" s="326"/>
      <c r="J37" s="326"/>
      <c r="K37" s="203"/>
    </row>
    <row r="38" spans="2:11" customFormat="1" ht="15" customHeight="1">
      <c r="B38" s="206"/>
      <c r="C38" s="207"/>
      <c r="D38" s="205"/>
      <c r="E38" s="208" t="s">
        <v>57</v>
      </c>
      <c r="F38" s="205"/>
      <c r="G38" s="326" t="s">
        <v>1827</v>
      </c>
      <c r="H38" s="326"/>
      <c r="I38" s="326"/>
      <c r="J38" s="326"/>
      <c r="K38" s="203"/>
    </row>
    <row r="39" spans="2:11" customFormat="1" ht="15" customHeight="1">
      <c r="B39" s="206"/>
      <c r="C39" s="207"/>
      <c r="D39" s="205"/>
      <c r="E39" s="208" t="s">
        <v>58</v>
      </c>
      <c r="F39" s="205"/>
      <c r="G39" s="326" t="s">
        <v>1828</v>
      </c>
      <c r="H39" s="326"/>
      <c r="I39" s="326"/>
      <c r="J39" s="326"/>
      <c r="K39" s="203"/>
    </row>
    <row r="40" spans="2:11" customFormat="1" ht="15" customHeight="1">
      <c r="B40" s="206"/>
      <c r="C40" s="207"/>
      <c r="D40" s="205"/>
      <c r="E40" s="208" t="s">
        <v>126</v>
      </c>
      <c r="F40" s="205"/>
      <c r="G40" s="326" t="s">
        <v>1829</v>
      </c>
      <c r="H40" s="326"/>
      <c r="I40" s="326"/>
      <c r="J40" s="326"/>
      <c r="K40" s="203"/>
    </row>
    <row r="41" spans="2:11" customFormat="1" ht="15" customHeight="1">
      <c r="B41" s="206"/>
      <c r="C41" s="207"/>
      <c r="D41" s="205"/>
      <c r="E41" s="208" t="s">
        <v>127</v>
      </c>
      <c r="F41" s="205"/>
      <c r="G41" s="326" t="s">
        <v>1830</v>
      </c>
      <c r="H41" s="326"/>
      <c r="I41" s="326"/>
      <c r="J41" s="326"/>
      <c r="K41" s="203"/>
    </row>
    <row r="42" spans="2:11" customFormat="1" ht="15" customHeight="1">
      <c r="B42" s="206"/>
      <c r="C42" s="207"/>
      <c r="D42" s="205"/>
      <c r="E42" s="208" t="s">
        <v>1831</v>
      </c>
      <c r="F42" s="205"/>
      <c r="G42" s="326" t="s">
        <v>1832</v>
      </c>
      <c r="H42" s="326"/>
      <c r="I42" s="326"/>
      <c r="J42" s="326"/>
      <c r="K42" s="203"/>
    </row>
    <row r="43" spans="2:11" customFormat="1" ht="15" customHeight="1">
      <c r="B43" s="206"/>
      <c r="C43" s="207"/>
      <c r="D43" s="205"/>
      <c r="E43" s="208"/>
      <c r="F43" s="205"/>
      <c r="G43" s="326" t="s">
        <v>1833</v>
      </c>
      <c r="H43" s="326"/>
      <c r="I43" s="326"/>
      <c r="J43" s="326"/>
      <c r="K43" s="203"/>
    </row>
    <row r="44" spans="2:11" customFormat="1" ht="15" customHeight="1">
      <c r="B44" s="206"/>
      <c r="C44" s="207"/>
      <c r="D44" s="205"/>
      <c r="E44" s="208" t="s">
        <v>1834</v>
      </c>
      <c r="F44" s="205"/>
      <c r="G44" s="326" t="s">
        <v>1835</v>
      </c>
      <c r="H44" s="326"/>
      <c r="I44" s="326"/>
      <c r="J44" s="326"/>
      <c r="K44" s="203"/>
    </row>
    <row r="45" spans="2:11" customFormat="1" ht="15" customHeight="1">
      <c r="B45" s="206"/>
      <c r="C45" s="207"/>
      <c r="D45" s="205"/>
      <c r="E45" s="208" t="s">
        <v>129</v>
      </c>
      <c r="F45" s="205"/>
      <c r="G45" s="326" t="s">
        <v>1836</v>
      </c>
      <c r="H45" s="326"/>
      <c r="I45" s="326"/>
      <c r="J45" s="326"/>
      <c r="K45" s="203"/>
    </row>
    <row r="46" spans="2:11" customFormat="1" ht="12.75" customHeight="1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customFormat="1" ht="15" customHeight="1">
      <c r="B47" s="206"/>
      <c r="C47" s="207"/>
      <c r="D47" s="326" t="s">
        <v>1837</v>
      </c>
      <c r="E47" s="326"/>
      <c r="F47" s="326"/>
      <c r="G47" s="326"/>
      <c r="H47" s="326"/>
      <c r="I47" s="326"/>
      <c r="J47" s="326"/>
      <c r="K47" s="203"/>
    </row>
    <row r="48" spans="2:11" customFormat="1" ht="15" customHeight="1">
      <c r="B48" s="206"/>
      <c r="C48" s="207"/>
      <c r="D48" s="207"/>
      <c r="E48" s="326" t="s">
        <v>1838</v>
      </c>
      <c r="F48" s="326"/>
      <c r="G48" s="326"/>
      <c r="H48" s="326"/>
      <c r="I48" s="326"/>
      <c r="J48" s="326"/>
      <c r="K48" s="203"/>
    </row>
    <row r="49" spans="2:11" customFormat="1" ht="15" customHeight="1">
      <c r="B49" s="206"/>
      <c r="C49" s="207"/>
      <c r="D49" s="207"/>
      <c r="E49" s="326" t="s">
        <v>1839</v>
      </c>
      <c r="F49" s="326"/>
      <c r="G49" s="326"/>
      <c r="H49" s="326"/>
      <c r="I49" s="326"/>
      <c r="J49" s="326"/>
      <c r="K49" s="203"/>
    </row>
    <row r="50" spans="2:11" customFormat="1" ht="15" customHeight="1">
      <c r="B50" s="206"/>
      <c r="C50" s="207"/>
      <c r="D50" s="207"/>
      <c r="E50" s="326" t="s">
        <v>1840</v>
      </c>
      <c r="F50" s="326"/>
      <c r="G50" s="326"/>
      <c r="H50" s="326"/>
      <c r="I50" s="326"/>
      <c r="J50" s="326"/>
      <c r="K50" s="203"/>
    </row>
    <row r="51" spans="2:11" customFormat="1" ht="15" customHeight="1">
      <c r="B51" s="206"/>
      <c r="C51" s="207"/>
      <c r="D51" s="326" t="s">
        <v>1841</v>
      </c>
      <c r="E51" s="326"/>
      <c r="F51" s="326"/>
      <c r="G51" s="326"/>
      <c r="H51" s="326"/>
      <c r="I51" s="326"/>
      <c r="J51" s="326"/>
      <c r="K51" s="203"/>
    </row>
    <row r="52" spans="2:11" customFormat="1" ht="25.5" customHeight="1">
      <c r="B52" s="202"/>
      <c r="C52" s="327" t="s">
        <v>1842</v>
      </c>
      <c r="D52" s="327"/>
      <c r="E52" s="327"/>
      <c r="F52" s="327"/>
      <c r="G52" s="327"/>
      <c r="H52" s="327"/>
      <c r="I52" s="327"/>
      <c r="J52" s="327"/>
      <c r="K52" s="203"/>
    </row>
    <row r="53" spans="2:11" customFormat="1" ht="5.25" customHeight="1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customFormat="1" ht="15" customHeight="1">
      <c r="B54" s="202"/>
      <c r="C54" s="326" t="s">
        <v>1843</v>
      </c>
      <c r="D54" s="326"/>
      <c r="E54" s="326"/>
      <c r="F54" s="326"/>
      <c r="G54" s="326"/>
      <c r="H54" s="326"/>
      <c r="I54" s="326"/>
      <c r="J54" s="326"/>
      <c r="K54" s="203"/>
    </row>
    <row r="55" spans="2:11" customFormat="1" ht="15" customHeight="1">
      <c r="B55" s="202"/>
      <c r="C55" s="326" t="s">
        <v>1844</v>
      </c>
      <c r="D55" s="326"/>
      <c r="E55" s="326"/>
      <c r="F55" s="326"/>
      <c r="G55" s="326"/>
      <c r="H55" s="326"/>
      <c r="I55" s="326"/>
      <c r="J55" s="326"/>
      <c r="K55" s="203"/>
    </row>
    <row r="56" spans="2:11" customFormat="1" ht="12.75" customHeight="1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customFormat="1" ht="15" customHeight="1">
      <c r="B57" s="202"/>
      <c r="C57" s="326" t="s">
        <v>1845</v>
      </c>
      <c r="D57" s="326"/>
      <c r="E57" s="326"/>
      <c r="F57" s="326"/>
      <c r="G57" s="326"/>
      <c r="H57" s="326"/>
      <c r="I57" s="326"/>
      <c r="J57" s="326"/>
      <c r="K57" s="203"/>
    </row>
    <row r="58" spans="2:11" customFormat="1" ht="15" customHeight="1">
      <c r="B58" s="202"/>
      <c r="C58" s="207"/>
      <c r="D58" s="326" t="s">
        <v>1846</v>
      </c>
      <c r="E58" s="326"/>
      <c r="F58" s="326"/>
      <c r="G58" s="326"/>
      <c r="H58" s="326"/>
      <c r="I58" s="326"/>
      <c r="J58" s="326"/>
      <c r="K58" s="203"/>
    </row>
    <row r="59" spans="2:11" customFormat="1" ht="15" customHeight="1">
      <c r="B59" s="202"/>
      <c r="C59" s="207"/>
      <c r="D59" s="326" t="s">
        <v>1847</v>
      </c>
      <c r="E59" s="326"/>
      <c r="F59" s="326"/>
      <c r="G59" s="326"/>
      <c r="H59" s="326"/>
      <c r="I59" s="326"/>
      <c r="J59" s="326"/>
      <c r="K59" s="203"/>
    </row>
    <row r="60" spans="2:11" customFormat="1" ht="15" customHeight="1">
      <c r="B60" s="202"/>
      <c r="C60" s="207"/>
      <c r="D60" s="326" t="s">
        <v>1848</v>
      </c>
      <c r="E60" s="326"/>
      <c r="F60" s="326"/>
      <c r="G60" s="326"/>
      <c r="H60" s="326"/>
      <c r="I60" s="326"/>
      <c r="J60" s="326"/>
      <c r="K60" s="203"/>
    </row>
    <row r="61" spans="2:11" customFormat="1" ht="15" customHeight="1">
      <c r="B61" s="202"/>
      <c r="C61" s="207"/>
      <c r="D61" s="326" t="s">
        <v>1849</v>
      </c>
      <c r="E61" s="326"/>
      <c r="F61" s="326"/>
      <c r="G61" s="326"/>
      <c r="H61" s="326"/>
      <c r="I61" s="326"/>
      <c r="J61" s="326"/>
      <c r="K61" s="203"/>
    </row>
    <row r="62" spans="2:11" customFormat="1" ht="15" customHeight="1">
      <c r="B62" s="202"/>
      <c r="C62" s="207"/>
      <c r="D62" s="329" t="s">
        <v>1850</v>
      </c>
      <c r="E62" s="329"/>
      <c r="F62" s="329"/>
      <c r="G62" s="329"/>
      <c r="H62" s="329"/>
      <c r="I62" s="329"/>
      <c r="J62" s="329"/>
      <c r="K62" s="203"/>
    </row>
    <row r="63" spans="2:11" customFormat="1" ht="15" customHeight="1">
      <c r="B63" s="202"/>
      <c r="C63" s="207"/>
      <c r="D63" s="326" t="s">
        <v>1851</v>
      </c>
      <c r="E63" s="326"/>
      <c r="F63" s="326"/>
      <c r="G63" s="326"/>
      <c r="H63" s="326"/>
      <c r="I63" s="326"/>
      <c r="J63" s="326"/>
      <c r="K63" s="203"/>
    </row>
    <row r="64" spans="2:11" customFormat="1" ht="12.75" customHeight="1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customFormat="1" ht="15" customHeight="1">
      <c r="B65" s="202"/>
      <c r="C65" s="207"/>
      <c r="D65" s="326" t="s">
        <v>1852</v>
      </c>
      <c r="E65" s="326"/>
      <c r="F65" s="326"/>
      <c r="G65" s="326"/>
      <c r="H65" s="326"/>
      <c r="I65" s="326"/>
      <c r="J65" s="326"/>
      <c r="K65" s="203"/>
    </row>
    <row r="66" spans="2:11" customFormat="1" ht="15" customHeight="1">
      <c r="B66" s="202"/>
      <c r="C66" s="207"/>
      <c r="D66" s="329" t="s">
        <v>1853</v>
      </c>
      <c r="E66" s="329"/>
      <c r="F66" s="329"/>
      <c r="G66" s="329"/>
      <c r="H66" s="329"/>
      <c r="I66" s="329"/>
      <c r="J66" s="329"/>
      <c r="K66" s="203"/>
    </row>
    <row r="67" spans="2:11" customFormat="1" ht="15" customHeight="1">
      <c r="B67" s="202"/>
      <c r="C67" s="207"/>
      <c r="D67" s="326" t="s">
        <v>1854</v>
      </c>
      <c r="E67" s="326"/>
      <c r="F67" s="326"/>
      <c r="G67" s="326"/>
      <c r="H67" s="326"/>
      <c r="I67" s="326"/>
      <c r="J67" s="326"/>
      <c r="K67" s="203"/>
    </row>
    <row r="68" spans="2:11" customFormat="1" ht="15" customHeight="1">
      <c r="B68" s="202"/>
      <c r="C68" s="207"/>
      <c r="D68" s="326" t="s">
        <v>1855</v>
      </c>
      <c r="E68" s="326"/>
      <c r="F68" s="326"/>
      <c r="G68" s="326"/>
      <c r="H68" s="326"/>
      <c r="I68" s="326"/>
      <c r="J68" s="326"/>
      <c r="K68" s="203"/>
    </row>
    <row r="69" spans="2:11" customFormat="1" ht="15" customHeight="1">
      <c r="B69" s="202"/>
      <c r="C69" s="207"/>
      <c r="D69" s="326" t="s">
        <v>1856</v>
      </c>
      <c r="E69" s="326"/>
      <c r="F69" s="326"/>
      <c r="G69" s="326"/>
      <c r="H69" s="326"/>
      <c r="I69" s="326"/>
      <c r="J69" s="326"/>
      <c r="K69" s="203"/>
    </row>
    <row r="70" spans="2:11" customFormat="1" ht="15" customHeight="1">
      <c r="B70" s="202"/>
      <c r="C70" s="207"/>
      <c r="D70" s="326" t="s">
        <v>1857</v>
      </c>
      <c r="E70" s="326"/>
      <c r="F70" s="326"/>
      <c r="G70" s="326"/>
      <c r="H70" s="326"/>
      <c r="I70" s="326"/>
      <c r="J70" s="326"/>
      <c r="K70" s="203"/>
    </row>
    <row r="71" spans="2:1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customFormat="1" ht="45" customHeight="1">
      <c r="B75" s="219"/>
      <c r="C75" s="330" t="s">
        <v>1858</v>
      </c>
      <c r="D75" s="330"/>
      <c r="E75" s="330"/>
      <c r="F75" s="330"/>
      <c r="G75" s="330"/>
      <c r="H75" s="330"/>
      <c r="I75" s="330"/>
      <c r="J75" s="330"/>
      <c r="K75" s="220"/>
    </row>
    <row r="76" spans="2:11" customFormat="1" ht="17.25" customHeight="1">
      <c r="B76" s="219"/>
      <c r="C76" s="221" t="s">
        <v>1859</v>
      </c>
      <c r="D76" s="221"/>
      <c r="E76" s="221"/>
      <c r="F76" s="221" t="s">
        <v>1860</v>
      </c>
      <c r="G76" s="222"/>
      <c r="H76" s="221" t="s">
        <v>58</v>
      </c>
      <c r="I76" s="221" t="s">
        <v>61</v>
      </c>
      <c r="J76" s="221" t="s">
        <v>1861</v>
      </c>
      <c r="K76" s="220"/>
    </row>
    <row r="77" spans="2:11" customFormat="1" ht="17.25" customHeight="1">
      <c r="B77" s="219"/>
      <c r="C77" s="223" t="s">
        <v>1862</v>
      </c>
      <c r="D77" s="223"/>
      <c r="E77" s="223"/>
      <c r="F77" s="224" t="s">
        <v>1863</v>
      </c>
      <c r="G77" s="225"/>
      <c r="H77" s="223"/>
      <c r="I77" s="223"/>
      <c r="J77" s="223" t="s">
        <v>1864</v>
      </c>
      <c r="K77" s="220"/>
    </row>
    <row r="78" spans="2:11" customFormat="1" ht="5.25" customHeight="1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customFormat="1" ht="15" customHeight="1">
      <c r="B79" s="219"/>
      <c r="C79" s="208" t="s">
        <v>57</v>
      </c>
      <c r="D79" s="228"/>
      <c r="E79" s="228"/>
      <c r="F79" s="229" t="s">
        <v>80</v>
      </c>
      <c r="G79" s="230"/>
      <c r="H79" s="208" t="s">
        <v>1865</v>
      </c>
      <c r="I79" s="208" t="s">
        <v>1866</v>
      </c>
      <c r="J79" s="208">
        <v>20</v>
      </c>
      <c r="K79" s="220"/>
    </row>
    <row r="80" spans="2:11" customFormat="1" ht="15" customHeight="1">
      <c r="B80" s="219"/>
      <c r="C80" s="208" t="s">
        <v>1867</v>
      </c>
      <c r="D80" s="208"/>
      <c r="E80" s="208"/>
      <c r="F80" s="229" t="s">
        <v>80</v>
      </c>
      <c r="G80" s="230"/>
      <c r="H80" s="208" t="s">
        <v>1868</v>
      </c>
      <c r="I80" s="208" t="s">
        <v>1866</v>
      </c>
      <c r="J80" s="208">
        <v>120</v>
      </c>
      <c r="K80" s="220"/>
    </row>
    <row r="81" spans="2:11" customFormat="1" ht="15" customHeight="1">
      <c r="B81" s="231"/>
      <c r="C81" s="208" t="s">
        <v>1869</v>
      </c>
      <c r="D81" s="208"/>
      <c r="E81" s="208"/>
      <c r="F81" s="229" t="s">
        <v>1870</v>
      </c>
      <c r="G81" s="230"/>
      <c r="H81" s="208" t="s">
        <v>1871</v>
      </c>
      <c r="I81" s="208" t="s">
        <v>1866</v>
      </c>
      <c r="J81" s="208">
        <v>50</v>
      </c>
      <c r="K81" s="220"/>
    </row>
    <row r="82" spans="2:11" customFormat="1" ht="15" customHeight="1">
      <c r="B82" s="231"/>
      <c r="C82" s="208" t="s">
        <v>1872</v>
      </c>
      <c r="D82" s="208"/>
      <c r="E82" s="208"/>
      <c r="F82" s="229" t="s">
        <v>80</v>
      </c>
      <c r="G82" s="230"/>
      <c r="H82" s="208" t="s">
        <v>1873</v>
      </c>
      <c r="I82" s="208" t="s">
        <v>1874</v>
      </c>
      <c r="J82" s="208"/>
      <c r="K82" s="220"/>
    </row>
    <row r="83" spans="2:11" customFormat="1" ht="15" customHeight="1">
      <c r="B83" s="231"/>
      <c r="C83" s="208" t="s">
        <v>1875</v>
      </c>
      <c r="D83" s="208"/>
      <c r="E83" s="208"/>
      <c r="F83" s="229" t="s">
        <v>1870</v>
      </c>
      <c r="G83" s="208"/>
      <c r="H83" s="208" t="s">
        <v>1876</v>
      </c>
      <c r="I83" s="208" t="s">
        <v>1866</v>
      </c>
      <c r="J83" s="208">
        <v>15</v>
      </c>
      <c r="K83" s="220"/>
    </row>
    <row r="84" spans="2:11" customFormat="1" ht="15" customHeight="1">
      <c r="B84" s="231"/>
      <c r="C84" s="208" t="s">
        <v>1877</v>
      </c>
      <c r="D84" s="208"/>
      <c r="E84" s="208"/>
      <c r="F84" s="229" t="s">
        <v>1870</v>
      </c>
      <c r="G84" s="208"/>
      <c r="H84" s="208" t="s">
        <v>1878</v>
      </c>
      <c r="I84" s="208" t="s">
        <v>1866</v>
      </c>
      <c r="J84" s="208">
        <v>15</v>
      </c>
      <c r="K84" s="220"/>
    </row>
    <row r="85" spans="2:11" customFormat="1" ht="15" customHeight="1">
      <c r="B85" s="231"/>
      <c r="C85" s="208" t="s">
        <v>1879</v>
      </c>
      <c r="D85" s="208"/>
      <c r="E85" s="208"/>
      <c r="F85" s="229" t="s">
        <v>1870</v>
      </c>
      <c r="G85" s="208"/>
      <c r="H85" s="208" t="s">
        <v>1880</v>
      </c>
      <c r="I85" s="208" t="s">
        <v>1866</v>
      </c>
      <c r="J85" s="208">
        <v>20</v>
      </c>
      <c r="K85" s="220"/>
    </row>
    <row r="86" spans="2:11" customFormat="1" ht="15" customHeight="1">
      <c r="B86" s="231"/>
      <c r="C86" s="208" t="s">
        <v>1881</v>
      </c>
      <c r="D86" s="208"/>
      <c r="E86" s="208"/>
      <c r="F86" s="229" t="s">
        <v>1870</v>
      </c>
      <c r="G86" s="208"/>
      <c r="H86" s="208" t="s">
        <v>1882</v>
      </c>
      <c r="I86" s="208" t="s">
        <v>1866</v>
      </c>
      <c r="J86" s="208">
        <v>20</v>
      </c>
      <c r="K86" s="220"/>
    </row>
    <row r="87" spans="2:11" customFormat="1" ht="15" customHeight="1">
      <c r="B87" s="231"/>
      <c r="C87" s="208" t="s">
        <v>1883</v>
      </c>
      <c r="D87" s="208"/>
      <c r="E87" s="208"/>
      <c r="F87" s="229" t="s">
        <v>1870</v>
      </c>
      <c r="G87" s="230"/>
      <c r="H87" s="208" t="s">
        <v>1884</v>
      </c>
      <c r="I87" s="208" t="s">
        <v>1866</v>
      </c>
      <c r="J87" s="208">
        <v>50</v>
      </c>
      <c r="K87" s="220"/>
    </row>
    <row r="88" spans="2:11" customFormat="1" ht="15" customHeight="1">
      <c r="B88" s="231"/>
      <c r="C88" s="208" t="s">
        <v>1885</v>
      </c>
      <c r="D88" s="208"/>
      <c r="E88" s="208"/>
      <c r="F88" s="229" t="s">
        <v>1870</v>
      </c>
      <c r="G88" s="230"/>
      <c r="H88" s="208" t="s">
        <v>1886</v>
      </c>
      <c r="I88" s="208" t="s">
        <v>1866</v>
      </c>
      <c r="J88" s="208">
        <v>20</v>
      </c>
      <c r="K88" s="220"/>
    </row>
    <row r="89" spans="2:11" customFormat="1" ht="15" customHeight="1">
      <c r="B89" s="231"/>
      <c r="C89" s="208" t="s">
        <v>1887</v>
      </c>
      <c r="D89" s="208"/>
      <c r="E89" s="208"/>
      <c r="F89" s="229" t="s">
        <v>1870</v>
      </c>
      <c r="G89" s="230"/>
      <c r="H89" s="208" t="s">
        <v>1888</v>
      </c>
      <c r="I89" s="208" t="s">
        <v>1866</v>
      </c>
      <c r="J89" s="208">
        <v>20</v>
      </c>
      <c r="K89" s="220"/>
    </row>
    <row r="90" spans="2:11" customFormat="1" ht="15" customHeight="1">
      <c r="B90" s="231"/>
      <c r="C90" s="208" t="s">
        <v>1889</v>
      </c>
      <c r="D90" s="208"/>
      <c r="E90" s="208"/>
      <c r="F90" s="229" t="s">
        <v>1870</v>
      </c>
      <c r="G90" s="230"/>
      <c r="H90" s="208" t="s">
        <v>1890</v>
      </c>
      <c r="I90" s="208" t="s">
        <v>1866</v>
      </c>
      <c r="J90" s="208">
        <v>50</v>
      </c>
      <c r="K90" s="220"/>
    </row>
    <row r="91" spans="2:11" customFormat="1" ht="15" customHeight="1">
      <c r="B91" s="231"/>
      <c r="C91" s="208" t="s">
        <v>1891</v>
      </c>
      <c r="D91" s="208"/>
      <c r="E91" s="208"/>
      <c r="F91" s="229" t="s">
        <v>1870</v>
      </c>
      <c r="G91" s="230"/>
      <c r="H91" s="208" t="s">
        <v>1891</v>
      </c>
      <c r="I91" s="208" t="s">
        <v>1866</v>
      </c>
      <c r="J91" s="208">
        <v>50</v>
      </c>
      <c r="K91" s="220"/>
    </row>
    <row r="92" spans="2:11" customFormat="1" ht="15" customHeight="1">
      <c r="B92" s="231"/>
      <c r="C92" s="208" t="s">
        <v>1892</v>
      </c>
      <c r="D92" s="208"/>
      <c r="E92" s="208"/>
      <c r="F92" s="229" t="s">
        <v>1870</v>
      </c>
      <c r="G92" s="230"/>
      <c r="H92" s="208" t="s">
        <v>1893</v>
      </c>
      <c r="I92" s="208" t="s">
        <v>1866</v>
      </c>
      <c r="J92" s="208">
        <v>255</v>
      </c>
      <c r="K92" s="220"/>
    </row>
    <row r="93" spans="2:11" customFormat="1" ht="15" customHeight="1">
      <c r="B93" s="231"/>
      <c r="C93" s="208" t="s">
        <v>1894</v>
      </c>
      <c r="D93" s="208"/>
      <c r="E93" s="208"/>
      <c r="F93" s="229" t="s">
        <v>80</v>
      </c>
      <c r="G93" s="230"/>
      <c r="H93" s="208" t="s">
        <v>1895</v>
      </c>
      <c r="I93" s="208" t="s">
        <v>1896</v>
      </c>
      <c r="J93" s="208"/>
      <c r="K93" s="220"/>
    </row>
    <row r="94" spans="2:11" customFormat="1" ht="15" customHeight="1">
      <c r="B94" s="231"/>
      <c r="C94" s="208" t="s">
        <v>1897</v>
      </c>
      <c r="D94" s="208"/>
      <c r="E94" s="208"/>
      <c r="F94" s="229" t="s">
        <v>80</v>
      </c>
      <c r="G94" s="230"/>
      <c r="H94" s="208" t="s">
        <v>1898</v>
      </c>
      <c r="I94" s="208" t="s">
        <v>1899</v>
      </c>
      <c r="J94" s="208"/>
      <c r="K94" s="220"/>
    </row>
    <row r="95" spans="2:11" customFormat="1" ht="15" customHeight="1">
      <c r="B95" s="231"/>
      <c r="C95" s="208" t="s">
        <v>1900</v>
      </c>
      <c r="D95" s="208"/>
      <c r="E95" s="208"/>
      <c r="F95" s="229" t="s">
        <v>80</v>
      </c>
      <c r="G95" s="230"/>
      <c r="H95" s="208" t="s">
        <v>1900</v>
      </c>
      <c r="I95" s="208" t="s">
        <v>1899</v>
      </c>
      <c r="J95" s="208"/>
      <c r="K95" s="220"/>
    </row>
    <row r="96" spans="2:11" customFormat="1" ht="15" customHeight="1">
      <c r="B96" s="231"/>
      <c r="C96" s="208" t="s">
        <v>42</v>
      </c>
      <c r="D96" s="208"/>
      <c r="E96" s="208"/>
      <c r="F96" s="229" t="s">
        <v>80</v>
      </c>
      <c r="G96" s="230"/>
      <c r="H96" s="208" t="s">
        <v>1901</v>
      </c>
      <c r="I96" s="208" t="s">
        <v>1899</v>
      </c>
      <c r="J96" s="208"/>
      <c r="K96" s="220"/>
    </row>
    <row r="97" spans="2:11" customFormat="1" ht="15" customHeight="1">
      <c r="B97" s="231"/>
      <c r="C97" s="208" t="s">
        <v>52</v>
      </c>
      <c r="D97" s="208"/>
      <c r="E97" s="208"/>
      <c r="F97" s="229" t="s">
        <v>80</v>
      </c>
      <c r="G97" s="230"/>
      <c r="H97" s="208" t="s">
        <v>1902</v>
      </c>
      <c r="I97" s="208" t="s">
        <v>1899</v>
      </c>
      <c r="J97" s="208"/>
      <c r="K97" s="220"/>
    </row>
    <row r="98" spans="2:11" customFormat="1" ht="15" customHeight="1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customFormat="1" ht="18.7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customFormat="1" ht="45" customHeight="1">
      <c r="B102" s="219"/>
      <c r="C102" s="330" t="s">
        <v>1903</v>
      </c>
      <c r="D102" s="330"/>
      <c r="E102" s="330"/>
      <c r="F102" s="330"/>
      <c r="G102" s="330"/>
      <c r="H102" s="330"/>
      <c r="I102" s="330"/>
      <c r="J102" s="330"/>
      <c r="K102" s="220"/>
    </row>
    <row r="103" spans="2:11" customFormat="1" ht="17.25" customHeight="1">
      <c r="B103" s="219"/>
      <c r="C103" s="221" t="s">
        <v>1859</v>
      </c>
      <c r="D103" s="221"/>
      <c r="E103" s="221"/>
      <c r="F103" s="221" t="s">
        <v>1860</v>
      </c>
      <c r="G103" s="222"/>
      <c r="H103" s="221" t="s">
        <v>58</v>
      </c>
      <c r="I103" s="221" t="s">
        <v>61</v>
      </c>
      <c r="J103" s="221" t="s">
        <v>1861</v>
      </c>
      <c r="K103" s="220"/>
    </row>
    <row r="104" spans="2:11" customFormat="1" ht="17.25" customHeight="1">
      <c r="B104" s="219"/>
      <c r="C104" s="223" t="s">
        <v>1862</v>
      </c>
      <c r="D104" s="223"/>
      <c r="E104" s="223"/>
      <c r="F104" s="224" t="s">
        <v>1863</v>
      </c>
      <c r="G104" s="225"/>
      <c r="H104" s="223"/>
      <c r="I104" s="223"/>
      <c r="J104" s="223" t="s">
        <v>1864</v>
      </c>
      <c r="K104" s="220"/>
    </row>
    <row r="105" spans="2:11" customFormat="1" ht="5.25" customHeight="1">
      <c r="B105" s="219"/>
      <c r="C105" s="221"/>
      <c r="D105" s="221"/>
      <c r="E105" s="221"/>
      <c r="F105" s="221"/>
      <c r="G105" s="237"/>
      <c r="H105" s="221"/>
      <c r="I105" s="221"/>
      <c r="J105" s="221"/>
      <c r="K105" s="220"/>
    </row>
    <row r="106" spans="2:11" customFormat="1" ht="15" customHeight="1">
      <c r="B106" s="219"/>
      <c r="C106" s="208" t="s">
        <v>57</v>
      </c>
      <c r="D106" s="228"/>
      <c r="E106" s="228"/>
      <c r="F106" s="229" t="s">
        <v>80</v>
      </c>
      <c r="G106" s="208"/>
      <c r="H106" s="208" t="s">
        <v>1904</v>
      </c>
      <c r="I106" s="208" t="s">
        <v>1866</v>
      </c>
      <c r="J106" s="208">
        <v>20</v>
      </c>
      <c r="K106" s="220"/>
    </row>
    <row r="107" spans="2:11" customFormat="1" ht="15" customHeight="1">
      <c r="B107" s="219"/>
      <c r="C107" s="208" t="s">
        <v>1867</v>
      </c>
      <c r="D107" s="208"/>
      <c r="E107" s="208"/>
      <c r="F107" s="229" t="s">
        <v>80</v>
      </c>
      <c r="G107" s="208"/>
      <c r="H107" s="208" t="s">
        <v>1904</v>
      </c>
      <c r="I107" s="208" t="s">
        <v>1866</v>
      </c>
      <c r="J107" s="208">
        <v>120</v>
      </c>
      <c r="K107" s="220"/>
    </row>
    <row r="108" spans="2:11" customFormat="1" ht="15" customHeight="1">
      <c r="B108" s="231"/>
      <c r="C108" s="208" t="s">
        <v>1869</v>
      </c>
      <c r="D108" s="208"/>
      <c r="E108" s="208"/>
      <c r="F108" s="229" t="s">
        <v>1870</v>
      </c>
      <c r="G108" s="208"/>
      <c r="H108" s="208" t="s">
        <v>1904</v>
      </c>
      <c r="I108" s="208" t="s">
        <v>1866</v>
      </c>
      <c r="J108" s="208">
        <v>50</v>
      </c>
      <c r="K108" s="220"/>
    </row>
    <row r="109" spans="2:11" customFormat="1" ht="15" customHeight="1">
      <c r="B109" s="231"/>
      <c r="C109" s="208" t="s">
        <v>1872</v>
      </c>
      <c r="D109" s="208"/>
      <c r="E109" s="208"/>
      <c r="F109" s="229" t="s">
        <v>80</v>
      </c>
      <c r="G109" s="208"/>
      <c r="H109" s="208" t="s">
        <v>1904</v>
      </c>
      <c r="I109" s="208" t="s">
        <v>1874</v>
      </c>
      <c r="J109" s="208"/>
      <c r="K109" s="220"/>
    </row>
    <row r="110" spans="2:11" customFormat="1" ht="15" customHeight="1">
      <c r="B110" s="231"/>
      <c r="C110" s="208" t="s">
        <v>1883</v>
      </c>
      <c r="D110" s="208"/>
      <c r="E110" s="208"/>
      <c r="F110" s="229" t="s">
        <v>1870</v>
      </c>
      <c r="G110" s="208"/>
      <c r="H110" s="208" t="s">
        <v>1904</v>
      </c>
      <c r="I110" s="208" t="s">
        <v>1866</v>
      </c>
      <c r="J110" s="208">
        <v>50</v>
      </c>
      <c r="K110" s="220"/>
    </row>
    <row r="111" spans="2:11" customFormat="1" ht="15" customHeight="1">
      <c r="B111" s="231"/>
      <c r="C111" s="208" t="s">
        <v>1891</v>
      </c>
      <c r="D111" s="208"/>
      <c r="E111" s="208"/>
      <c r="F111" s="229" t="s">
        <v>1870</v>
      </c>
      <c r="G111" s="208"/>
      <c r="H111" s="208" t="s">
        <v>1904</v>
      </c>
      <c r="I111" s="208" t="s">
        <v>1866</v>
      </c>
      <c r="J111" s="208">
        <v>50</v>
      </c>
      <c r="K111" s="220"/>
    </row>
    <row r="112" spans="2:11" customFormat="1" ht="15" customHeight="1">
      <c r="B112" s="231"/>
      <c r="C112" s="208" t="s">
        <v>1889</v>
      </c>
      <c r="D112" s="208"/>
      <c r="E112" s="208"/>
      <c r="F112" s="229" t="s">
        <v>1870</v>
      </c>
      <c r="G112" s="208"/>
      <c r="H112" s="208" t="s">
        <v>1904</v>
      </c>
      <c r="I112" s="208" t="s">
        <v>1866</v>
      </c>
      <c r="J112" s="208">
        <v>50</v>
      </c>
      <c r="K112" s="220"/>
    </row>
    <row r="113" spans="2:11" customFormat="1" ht="15" customHeight="1">
      <c r="B113" s="231"/>
      <c r="C113" s="208" t="s">
        <v>57</v>
      </c>
      <c r="D113" s="208"/>
      <c r="E113" s="208"/>
      <c r="F113" s="229" t="s">
        <v>80</v>
      </c>
      <c r="G113" s="208"/>
      <c r="H113" s="208" t="s">
        <v>1905</v>
      </c>
      <c r="I113" s="208" t="s">
        <v>1866</v>
      </c>
      <c r="J113" s="208">
        <v>20</v>
      </c>
      <c r="K113" s="220"/>
    </row>
    <row r="114" spans="2:11" customFormat="1" ht="15" customHeight="1">
      <c r="B114" s="231"/>
      <c r="C114" s="208" t="s">
        <v>1906</v>
      </c>
      <c r="D114" s="208"/>
      <c r="E114" s="208"/>
      <c r="F114" s="229" t="s">
        <v>80</v>
      </c>
      <c r="G114" s="208"/>
      <c r="H114" s="208" t="s">
        <v>1907</v>
      </c>
      <c r="I114" s="208" t="s">
        <v>1866</v>
      </c>
      <c r="J114" s="208">
        <v>120</v>
      </c>
      <c r="K114" s="220"/>
    </row>
    <row r="115" spans="2:11" customFormat="1" ht="15" customHeight="1">
      <c r="B115" s="231"/>
      <c r="C115" s="208" t="s">
        <v>42</v>
      </c>
      <c r="D115" s="208"/>
      <c r="E115" s="208"/>
      <c r="F115" s="229" t="s">
        <v>80</v>
      </c>
      <c r="G115" s="208"/>
      <c r="H115" s="208" t="s">
        <v>1908</v>
      </c>
      <c r="I115" s="208" t="s">
        <v>1899</v>
      </c>
      <c r="J115" s="208"/>
      <c r="K115" s="220"/>
    </row>
    <row r="116" spans="2:11" customFormat="1" ht="15" customHeight="1">
      <c r="B116" s="231"/>
      <c r="C116" s="208" t="s">
        <v>52</v>
      </c>
      <c r="D116" s="208"/>
      <c r="E116" s="208"/>
      <c r="F116" s="229" t="s">
        <v>80</v>
      </c>
      <c r="G116" s="208"/>
      <c r="H116" s="208" t="s">
        <v>1909</v>
      </c>
      <c r="I116" s="208" t="s">
        <v>1899</v>
      </c>
      <c r="J116" s="208"/>
      <c r="K116" s="220"/>
    </row>
    <row r="117" spans="2:11" customFormat="1" ht="15" customHeight="1">
      <c r="B117" s="231"/>
      <c r="C117" s="208" t="s">
        <v>61</v>
      </c>
      <c r="D117" s="208"/>
      <c r="E117" s="208"/>
      <c r="F117" s="229" t="s">
        <v>80</v>
      </c>
      <c r="G117" s="208"/>
      <c r="H117" s="208" t="s">
        <v>1910</v>
      </c>
      <c r="I117" s="208" t="s">
        <v>1911</v>
      </c>
      <c r="J117" s="208"/>
      <c r="K117" s="220"/>
    </row>
    <row r="118" spans="2:11" customFormat="1" ht="15" customHeight="1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customFormat="1" ht="18.75" customHeight="1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customFormat="1" ht="45" customHeight="1">
      <c r="B122" s="245"/>
      <c r="C122" s="328" t="s">
        <v>1912</v>
      </c>
      <c r="D122" s="328"/>
      <c r="E122" s="328"/>
      <c r="F122" s="328"/>
      <c r="G122" s="328"/>
      <c r="H122" s="328"/>
      <c r="I122" s="328"/>
      <c r="J122" s="328"/>
      <c r="K122" s="246"/>
    </row>
    <row r="123" spans="2:11" customFormat="1" ht="17.25" customHeight="1">
      <c r="B123" s="247"/>
      <c r="C123" s="221" t="s">
        <v>1859</v>
      </c>
      <c r="D123" s="221"/>
      <c r="E123" s="221"/>
      <c r="F123" s="221" t="s">
        <v>1860</v>
      </c>
      <c r="G123" s="222"/>
      <c r="H123" s="221" t="s">
        <v>58</v>
      </c>
      <c r="I123" s="221" t="s">
        <v>61</v>
      </c>
      <c r="J123" s="221" t="s">
        <v>1861</v>
      </c>
      <c r="K123" s="248"/>
    </row>
    <row r="124" spans="2:11" customFormat="1" ht="17.25" customHeight="1">
      <c r="B124" s="247"/>
      <c r="C124" s="223" t="s">
        <v>1862</v>
      </c>
      <c r="D124" s="223"/>
      <c r="E124" s="223"/>
      <c r="F124" s="224" t="s">
        <v>1863</v>
      </c>
      <c r="G124" s="225"/>
      <c r="H124" s="223"/>
      <c r="I124" s="223"/>
      <c r="J124" s="223" t="s">
        <v>1864</v>
      </c>
      <c r="K124" s="248"/>
    </row>
    <row r="125" spans="2:11" customFormat="1" ht="5.25" customHeight="1">
      <c r="B125" s="249"/>
      <c r="C125" s="226"/>
      <c r="D125" s="226"/>
      <c r="E125" s="226"/>
      <c r="F125" s="226"/>
      <c r="G125" s="250"/>
      <c r="H125" s="226"/>
      <c r="I125" s="226"/>
      <c r="J125" s="226"/>
      <c r="K125" s="251"/>
    </row>
    <row r="126" spans="2:11" customFormat="1" ht="15" customHeight="1">
      <c r="B126" s="249"/>
      <c r="C126" s="208" t="s">
        <v>1867</v>
      </c>
      <c r="D126" s="228"/>
      <c r="E126" s="228"/>
      <c r="F126" s="229" t="s">
        <v>80</v>
      </c>
      <c r="G126" s="208"/>
      <c r="H126" s="208" t="s">
        <v>1904</v>
      </c>
      <c r="I126" s="208" t="s">
        <v>1866</v>
      </c>
      <c r="J126" s="208">
        <v>120</v>
      </c>
      <c r="K126" s="252"/>
    </row>
    <row r="127" spans="2:11" customFormat="1" ht="15" customHeight="1">
      <c r="B127" s="249"/>
      <c r="C127" s="208" t="s">
        <v>1913</v>
      </c>
      <c r="D127" s="208"/>
      <c r="E127" s="208"/>
      <c r="F127" s="229" t="s">
        <v>80</v>
      </c>
      <c r="G127" s="208"/>
      <c r="H127" s="208" t="s">
        <v>1914</v>
      </c>
      <c r="I127" s="208" t="s">
        <v>1866</v>
      </c>
      <c r="J127" s="208" t="s">
        <v>1915</v>
      </c>
      <c r="K127" s="252"/>
    </row>
    <row r="128" spans="2:11" customFormat="1" ht="15" customHeight="1">
      <c r="B128" s="249"/>
      <c r="C128" s="208" t="s">
        <v>89</v>
      </c>
      <c r="D128" s="208"/>
      <c r="E128" s="208"/>
      <c r="F128" s="229" t="s">
        <v>80</v>
      </c>
      <c r="G128" s="208"/>
      <c r="H128" s="208" t="s">
        <v>1916</v>
      </c>
      <c r="I128" s="208" t="s">
        <v>1866</v>
      </c>
      <c r="J128" s="208" t="s">
        <v>1915</v>
      </c>
      <c r="K128" s="252"/>
    </row>
    <row r="129" spans="2:11" customFormat="1" ht="15" customHeight="1">
      <c r="B129" s="249"/>
      <c r="C129" s="208" t="s">
        <v>1875</v>
      </c>
      <c r="D129" s="208"/>
      <c r="E129" s="208"/>
      <c r="F129" s="229" t="s">
        <v>1870</v>
      </c>
      <c r="G129" s="208"/>
      <c r="H129" s="208" t="s">
        <v>1876</v>
      </c>
      <c r="I129" s="208" t="s">
        <v>1866</v>
      </c>
      <c r="J129" s="208">
        <v>15</v>
      </c>
      <c r="K129" s="252"/>
    </row>
    <row r="130" spans="2:11" customFormat="1" ht="15" customHeight="1">
      <c r="B130" s="249"/>
      <c r="C130" s="208" t="s">
        <v>1877</v>
      </c>
      <c r="D130" s="208"/>
      <c r="E130" s="208"/>
      <c r="F130" s="229" t="s">
        <v>1870</v>
      </c>
      <c r="G130" s="208"/>
      <c r="H130" s="208" t="s">
        <v>1878</v>
      </c>
      <c r="I130" s="208" t="s">
        <v>1866</v>
      </c>
      <c r="J130" s="208">
        <v>15</v>
      </c>
      <c r="K130" s="252"/>
    </row>
    <row r="131" spans="2:11" customFormat="1" ht="15" customHeight="1">
      <c r="B131" s="249"/>
      <c r="C131" s="208" t="s">
        <v>1879</v>
      </c>
      <c r="D131" s="208"/>
      <c r="E131" s="208"/>
      <c r="F131" s="229" t="s">
        <v>1870</v>
      </c>
      <c r="G131" s="208"/>
      <c r="H131" s="208" t="s">
        <v>1880</v>
      </c>
      <c r="I131" s="208" t="s">
        <v>1866</v>
      </c>
      <c r="J131" s="208">
        <v>20</v>
      </c>
      <c r="K131" s="252"/>
    </row>
    <row r="132" spans="2:11" customFormat="1" ht="15" customHeight="1">
      <c r="B132" s="249"/>
      <c r="C132" s="208" t="s">
        <v>1881</v>
      </c>
      <c r="D132" s="208"/>
      <c r="E132" s="208"/>
      <c r="F132" s="229" t="s">
        <v>1870</v>
      </c>
      <c r="G132" s="208"/>
      <c r="H132" s="208" t="s">
        <v>1882</v>
      </c>
      <c r="I132" s="208" t="s">
        <v>1866</v>
      </c>
      <c r="J132" s="208">
        <v>20</v>
      </c>
      <c r="K132" s="252"/>
    </row>
    <row r="133" spans="2:11" customFormat="1" ht="15" customHeight="1">
      <c r="B133" s="249"/>
      <c r="C133" s="208" t="s">
        <v>1869</v>
      </c>
      <c r="D133" s="208"/>
      <c r="E133" s="208"/>
      <c r="F133" s="229" t="s">
        <v>1870</v>
      </c>
      <c r="G133" s="208"/>
      <c r="H133" s="208" t="s">
        <v>1904</v>
      </c>
      <c r="I133" s="208" t="s">
        <v>1866</v>
      </c>
      <c r="J133" s="208">
        <v>50</v>
      </c>
      <c r="K133" s="252"/>
    </row>
    <row r="134" spans="2:11" customFormat="1" ht="15" customHeight="1">
      <c r="B134" s="249"/>
      <c r="C134" s="208" t="s">
        <v>1883</v>
      </c>
      <c r="D134" s="208"/>
      <c r="E134" s="208"/>
      <c r="F134" s="229" t="s">
        <v>1870</v>
      </c>
      <c r="G134" s="208"/>
      <c r="H134" s="208" t="s">
        <v>1904</v>
      </c>
      <c r="I134" s="208" t="s">
        <v>1866</v>
      </c>
      <c r="J134" s="208">
        <v>50</v>
      </c>
      <c r="K134" s="252"/>
    </row>
    <row r="135" spans="2:11" customFormat="1" ht="15" customHeight="1">
      <c r="B135" s="249"/>
      <c r="C135" s="208" t="s">
        <v>1889</v>
      </c>
      <c r="D135" s="208"/>
      <c r="E135" s="208"/>
      <c r="F135" s="229" t="s">
        <v>1870</v>
      </c>
      <c r="G135" s="208"/>
      <c r="H135" s="208" t="s">
        <v>1904</v>
      </c>
      <c r="I135" s="208" t="s">
        <v>1866</v>
      </c>
      <c r="J135" s="208">
        <v>50</v>
      </c>
      <c r="K135" s="252"/>
    </row>
    <row r="136" spans="2:11" customFormat="1" ht="15" customHeight="1">
      <c r="B136" s="249"/>
      <c r="C136" s="208" t="s">
        <v>1891</v>
      </c>
      <c r="D136" s="208"/>
      <c r="E136" s="208"/>
      <c r="F136" s="229" t="s">
        <v>1870</v>
      </c>
      <c r="G136" s="208"/>
      <c r="H136" s="208" t="s">
        <v>1904</v>
      </c>
      <c r="I136" s="208" t="s">
        <v>1866</v>
      </c>
      <c r="J136" s="208">
        <v>50</v>
      </c>
      <c r="K136" s="252"/>
    </row>
    <row r="137" spans="2:11" customFormat="1" ht="15" customHeight="1">
      <c r="B137" s="249"/>
      <c r="C137" s="208" t="s">
        <v>1892</v>
      </c>
      <c r="D137" s="208"/>
      <c r="E137" s="208"/>
      <c r="F137" s="229" t="s">
        <v>1870</v>
      </c>
      <c r="G137" s="208"/>
      <c r="H137" s="208" t="s">
        <v>1917</v>
      </c>
      <c r="I137" s="208" t="s">
        <v>1866</v>
      </c>
      <c r="J137" s="208">
        <v>255</v>
      </c>
      <c r="K137" s="252"/>
    </row>
    <row r="138" spans="2:11" customFormat="1" ht="15" customHeight="1">
      <c r="B138" s="249"/>
      <c r="C138" s="208" t="s">
        <v>1894</v>
      </c>
      <c r="D138" s="208"/>
      <c r="E138" s="208"/>
      <c r="F138" s="229" t="s">
        <v>80</v>
      </c>
      <c r="G138" s="208"/>
      <c r="H138" s="208" t="s">
        <v>1918</v>
      </c>
      <c r="I138" s="208" t="s">
        <v>1896</v>
      </c>
      <c r="J138" s="208"/>
      <c r="K138" s="252"/>
    </row>
    <row r="139" spans="2:11" customFormat="1" ht="15" customHeight="1">
      <c r="B139" s="249"/>
      <c r="C139" s="208" t="s">
        <v>1897</v>
      </c>
      <c r="D139" s="208"/>
      <c r="E139" s="208"/>
      <c r="F139" s="229" t="s">
        <v>80</v>
      </c>
      <c r="G139" s="208"/>
      <c r="H139" s="208" t="s">
        <v>1919</v>
      </c>
      <c r="I139" s="208" t="s">
        <v>1899</v>
      </c>
      <c r="J139" s="208"/>
      <c r="K139" s="252"/>
    </row>
    <row r="140" spans="2:11" customFormat="1" ht="15" customHeight="1">
      <c r="B140" s="249"/>
      <c r="C140" s="208" t="s">
        <v>1900</v>
      </c>
      <c r="D140" s="208"/>
      <c r="E140" s="208"/>
      <c r="F140" s="229" t="s">
        <v>80</v>
      </c>
      <c r="G140" s="208"/>
      <c r="H140" s="208" t="s">
        <v>1900</v>
      </c>
      <c r="I140" s="208" t="s">
        <v>1899</v>
      </c>
      <c r="J140" s="208"/>
      <c r="K140" s="252"/>
    </row>
    <row r="141" spans="2:11" customFormat="1" ht="15" customHeight="1">
      <c r="B141" s="249"/>
      <c r="C141" s="208" t="s">
        <v>42</v>
      </c>
      <c r="D141" s="208"/>
      <c r="E141" s="208"/>
      <c r="F141" s="229" t="s">
        <v>80</v>
      </c>
      <c r="G141" s="208"/>
      <c r="H141" s="208" t="s">
        <v>1920</v>
      </c>
      <c r="I141" s="208" t="s">
        <v>1899</v>
      </c>
      <c r="J141" s="208"/>
      <c r="K141" s="252"/>
    </row>
    <row r="142" spans="2:11" customFormat="1" ht="15" customHeight="1">
      <c r="B142" s="249"/>
      <c r="C142" s="208" t="s">
        <v>1921</v>
      </c>
      <c r="D142" s="208"/>
      <c r="E142" s="208"/>
      <c r="F142" s="229" t="s">
        <v>80</v>
      </c>
      <c r="G142" s="208"/>
      <c r="H142" s="208" t="s">
        <v>1922</v>
      </c>
      <c r="I142" s="208" t="s">
        <v>1899</v>
      </c>
      <c r="J142" s="208"/>
      <c r="K142" s="252"/>
    </row>
    <row r="143" spans="2:11" customFormat="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customFormat="1" ht="18.75" customHeight="1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customFormat="1" ht="45" customHeight="1">
      <c r="B147" s="219"/>
      <c r="C147" s="330" t="s">
        <v>1923</v>
      </c>
      <c r="D147" s="330"/>
      <c r="E147" s="330"/>
      <c r="F147" s="330"/>
      <c r="G147" s="330"/>
      <c r="H147" s="330"/>
      <c r="I147" s="330"/>
      <c r="J147" s="330"/>
      <c r="K147" s="220"/>
    </row>
    <row r="148" spans="2:11" customFormat="1" ht="17.25" customHeight="1">
      <c r="B148" s="219"/>
      <c r="C148" s="221" t="s">
        <v>1859</v>
      </c>
      <c r="D148" s="221"/>
      <c r="E148" s="221"/>
      <c r="F148" s="221" t="s">
        <v>1860</v>
      </c>
      <c r="G148" s="222"/>
      <c r="H148" s="221" t="s">
        <v>58</v>
      </c>
      <c r="I148" s="221" t="s">
        <v>61</v>
      </c>
      <c r="J148" s="221" t="s">
        <v>1861</v>
      </c>
      <c r="K148" s="220"/>
    </row>
    <row r="149" spans="2:11" customFormat="1" ht="17.25" customHeight="1">
      <c r="B149" s="219"/>
      <c r="C149" s="223" t="s">
        <v>1862</v>
      </c>
      <c r="D149" s="223"/>
      <c r="E149" s="223"/>
      <c r="F149" s="224" t="s">
        <v>1863</v>
      </c>
      <c r="G149" s="225"/>
      <c r="H149" s="223"/>
      <c r="I149" s="223"/>
      <c r="J149" s="223" t="s">
        <v>1864</v>
      </c>
      <c r="K149" s="220"/>
    </row>
    <row r="150" spans="2:11" customFormat="1" ht="5.25" customHeight="1">
      <c r="B150" s="231"/>
      <c r="C150" s="226"/>
      <c r="D150" s="226"/>
      <c r="E150" s="226"/>
      <c r="F150" s="226"/>
      <c r="G150" s="227"/>
      <c r="H150" s="226"/>
      <c r="I150" s="226"/>
      <c r="J150" s="226"/>
      <c r="K150" s="252"/>
    </row>
    <row r="151" spans="2:11" customFormat="1" ht="15" customHeight="1">
      <c r="B151" s="231"/>
      <c r="C151" s="256" t="s">
        <v>1867</v>
      </c>
      <c r="D151" s="208"/>
      <c r="E151" s="208"/>
      <c r="F151" s="257" t="s">
        <v>80</v>
      </c>
      <c r="G151" s="208"/>
      <c r="H151" s="256" t="s">
        <v>1904</v>
      </c>
      <c r="I151" s="256" t="s">
        <v>1866</v>
      </c>
      <c r="J151" s="256">
        <v>120</v>
      </c>
      <c r="K151" s="252"/>
    </row>
    <row r="152" spans="2:11" customFormat="1" ht="15" customHeight="1">
      <c r="B152" s="231"/>
      <c r="C152" s="256" t="s">
        <v>1913</v>
      </c>
      <c r="D152" s="208"/>
      <c r="E152" s="208"/>
      <c r="F152" s="257" t="s">
        <v>80</v>
      </c>
      <c r="G152" s="208"/>
      <c r="H152" s="256" t="s">
        <v>1924</v>
      </c>
      <c r="I152" s="256" t="s">
        <v>1866</v>
      </c>
      <c r="J152" s="256" t="s">
        <v>1915</v>
      </c>
      <c r="K152" s="252"/>
    </row>
    <row r="153" spans="2:11" customFormat="1" ht="15" customHeight="1">
      <c r="B153" s="231"/>
      <c r="C153" s="256" t="s">
        <v>89</v>
      </c>
      <c r="D153" s="208"/>
      <c r="E153" s="208"/>
      <c r="F153" s="257" t="s">
        <v>80</v>
      </c>
      <c r="G153" s="208"/>
      <c r="H153" s="256" t="s">
        <v>1925</v>
      </c>
      <c r="I153" s="256" t="s">
        <v>1866</v>
      </c>
      <c r="J153" s="256" t="s">
        <v>1915</v>
      </c>
      <c r="K153" s="252"/>
    </row>
    <row r="154" spans="2:11" customFormat="1" ht="15" customHeight="1">
      <c r="B154" s="231"/>
      <c r="C154" s="256" t="s">
        <v>1869</v>
      </c>
      <c r="D154" s="208"/>
      <c r="E154" s="208"/>
      <c r="F154" s="257" t="s">
        <v>1870</v>
      </c>
      <c r="G154" s="208"/>
      <c r="H154" s="256" t="s">
        <v>1904</v>
      </c>
      <c r="I154" s="256" t="s">
        <v>1866</v>
      </c>
      <c r="J154" s="256">
        <v>50</v>
      </c>
      <c r="K154" s="252"/>
    </row>
    <row r="155" spans="2:11" customFormat="1" ht="15" customHeight="1">
      <c r="B155" s="231"/>
      <c r="C155" s="256" t="s">
        <v>1872</v>
      </c>
      <c r="D155" s="208"/>
      <c r="E155" s="208"/>
      <c r="F155" s="257" t="s">
        <v>80</v>
      </c>
      <c r="G155" s="208"/>
      <c r="H155" s="256" t="s">
        <v>1904</v>
      </c>
      <c r="I155" s="256" t="s">
        <v>1874</v>
      </c>
      <c r="J155" s="256"/>
      <c r="K155" s="252"/>
    </row>
    <row r="156" spans="2:11" customFormat="1" ht="15" customHeight="1">
      <c r="B156" s="231"/>
      <c r="C156" s="256" t="s">
        <v>1883</v>
      </c>
      <c r="D156" s="208"/>
      <c r="E156" s="208"/>
      <c r="F156" s="257" t="s">
        <v>1870</v>
      </c>
      <c r="G156" s="208"/>
      <c r="H156" s="256" t="s">
        <v>1904</v>
      </c>
      <c r="I156" s="256" t="s">
        <v>1866</v>
      </c>
      <c r="J156" s="256">
        <v>50</v>
      </c>
      <c r="K156" s="252"/>
    </row>
    <row r="157" spans="2:11" customFormat="1" ht="15" customHeight="1">
      <c r="B157" s="231"/>
      <c r="C157" s="256" t="s">
        <v>1891</v>
      </c>
      <c r="D157" s="208"/>
      <c r="E157" s="208"/>
      <c r="F157" s="257" t="s">
        <v>1870</v>
      </c>
      <c r="G157" s="208"/>
      <c r="H157" s="256" t="s">
        <v>1904</v>
      </c>
      <c r="I157" s="256" t="s">
        <v>1866</v>
      </c>
      <c r="J157" s="256">
        <v>50</v>
      </c>
      <c r="K157" s="252"/>
    </row>
    <row r="158" spans="2:11" customFormat="1" ht="15" customHeight="1">
      <c r="B158" s="231"/>
      <c r="C158" s="256" t="s">
        <v>1889</v>
      </c>
      <c r="D158" s="208"/>
      <c r="E158" s="208"/>
      <c r="F158" s="257" t="s">
        <v>1870</v>
      </c>
      <c r="G158" s="208"/>
      <c r="H158" s="256" t="s">
        <v>1904</v>
      </c>
      <c r="I158" s="256" t="s">
        <v>1866</v>
      </c>
      <c r="J158" s="256">
        <v>50</v>
      </c>
      <c r="K158" s="252"/>
    </row>
    <row r="159" spans="2:11" customFormat="1" ht="15" customHeight="1">
      <c r="B159" s="231"/>
      <c r="C159" s="256" t="s">
        <v>118</v>
      </c>
      <c r="D159" s="208"/>
      <c r="E159" s="208"/>
      <c r="F159" s="257" t="s">
        <v>80</v>
      </c>
      <c r="G159" s="208"/>
      <c r="H159" s="256" t="s">
        <v>1926</v>
      </c>
      <c r="I159" s="256" t="s">
        <v>1866</v>
      </c>
      <c r="J159" s="256" t="s">
        <v>1927</v>
      </c>
      <c r="K159" s="252"/>
    </row>
    <row r="160" spans="2:11" customFormat="1" ht="15" customHeight="1">
      <c r="B160" s="231"/>
      <c r="C160" s="256" t="s">
        <v>1928</v>
      </c>
      <c r="D160" s="208"/>
      <c r="E160" s="208"/>
      <c r="F160" s="257" t="s">
        <v>80</v>
      </c>
      <c r="G160" s="208"/>
      <c r="H160" s="256" t="s">
        <v>1929</v>
      </c>
      <c r="I160" s="256" t="s">
        <v>1899</v>
      </c>
      <c r="J160" s="256"/>
      <c r="K160" s="252"/>
    </row>
    <row r="161" spans="2:11" customFormat="1" ht="15" customHeight="1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customFormat="1" ht="18.75" customHeight="1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customFormat="1" ht="18.75" customHeight="1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pans="2:11" customFormat="1" ht="7.5" customHeight="1">
      <c r="B164" s="197"/>
      <c r="C164" s="198"/>
      <c r="D164" s="198"/>
      <c r="E164" s="198"/>
      <c r="F164" s="198"/>
      <c r="G164" s="198"/>
      <c r="H164" s="198"/>
      <c r="I164" s="198"/>
      <c r="J164" s="198"/>
      <c r="K164" s="199"/>
    </row>
    <row r="165" spans="2:11" customFormat="1" ht="45" customHeight="1">
      <c r="B165" s="200"/>
      <c r="C165" s="328" t="s">
        <v>1930</v>
      </c>
      <c r="D165" s="328"/>
      <c r="E165" s="328"/>
      <c r="F165" s="328"/>
      <c r="G165" s="328"/>
      <c r="H165" s="328"/>
      <c r="I165" s="328"/>
      <c r="J165" s="328"/>
      <c r="K165" s="201"/>
    </row>
    <row r="166" spans="2:11" customFormat="1" ht="17.25" customHeight="1">
      <c r="B166" s="200"/>
      <c r="C166" s="221" t="s">
        <v>1859</v>
      </c>
      <c r="D166" s="221"/>
      <c r="E166" s="221"/>
      <c r="F166" s="221" t="s">
        <v>1860</v>
      </c>
      <c r="G166" s="261"/>
      <c r="H166" s="262" t="s">
        <v>58</v>
      </c>
      <c r="I166" s="262" t="s">
        <v>61</v>
      </c>
      <c r="J166" s="221" t="s">
        <v>1861</v>
      </c>
      <c r="K166" s="201"/>
    </row>
    <row r="167" spans="2:11" customFormat="1" ht="17.25" customHeight="1">
      <c r="B167" s="202"/>
      <c r="C167" s="223" t="s">
        <v>1862</v>
      </c>
      <c r="D167" s="223"/>
      <c r="E167" s="223"/>
      <c r="F167" s="224" t="s">
        <v>1863</v>
      </c>
      <c r="G167" s="263"/>
      <c r="H167" s="264"/>
      <c r="I167" s="264"/>
      <c r="J167" s="223" t="s">
        <v>1864</v>
      </c>
      <c r="K167" s="203"/>
    </row>
    <row r="168" spans="2:11" customFormat="1" ht="5.25" customHeight="1">
      <c r="B168" s="231"/>
      <c r="C168" s="226"/>
      <c r="D168" s="226"/>
      <c r="E168" s="226"/>
      <c r="F168" s="226"/>
      <c r="G168" s="227"/>
      <c r="H168" s="226"/>
      <c r="I168" s="226"/>
      <c r="J168" s="226"/>
      <c r="K168" s="252"/>
    </row>
    <row r="169" spans="2:11" customFormat="1" ht="15" customHeight="1">
      <c r="B169" s="231"/>
      <c r="C169" s="208" t="s">
        <v>1867</v>
      </c>
      <c r="D169" s="208"/>
      <c r="E169" s="208"/>
      <c r="F169" s="229" t="s">
        <v>80</v>
      </c>
      <c r="G169" s="208"/>
      <c r="H169" s="208" t="s">
        <v>1904</v>
      </c>
      <c r="I169" s="208" t="s">
        <v>1866</v>
      </c>
      <c r="J169" s="208">
        <v>120</v>
      </c>
      <c r="K169" s="252"/>
    </row>
    <row r="170" spans="2:11" customFormat="1" ht="15" customHeight="1">
      <c r="B170" s="231"/>
      <c r="C170" s="208" t="s">
        <v>1913</v>
      </c>
      <c r="D170" s="208"/>
      <c r="E170" s="208"/>
      <c r="F170" s="229" t="s">
        <v>80</v>
      </c>
      <c r="G170" s="208"/>
      <c r="H170" s="208" t="s">
        <v>1914</v>
      </c>
      <c r="I170" s="208" t="s">
        <v>1866</v>
      </c>
      <c r="J170" s="208" t="s">
        <v>1915</v>
      </c>
      <c r="K170" s="252"/>
    </row>
    <row r="171" spans="2:11" customFormat="1" ht="15" customHeight="1">
      <c r="B171" s="231"/>
      <c r="C171" s="208" t="s">
        <v>89</v>
      </c>
      <c r="D171" s="208"/>
      <c r="E171" s="208"/>
      <c r="F171" s="229" t="s">
        <v>80</v>
      </c>
      <c r="G171" s="208"/>
      <c r="H171" s="208" t="s">
        <v>1931</v>
      </c>
      <c r="I171" s="208" t="s">
        <v>1866</v>
      </c>
      <c r="J171" s="208" t="s">
        <v>1915</v>
      </c>
      <c r="K171" s="252"/>
    </row>
    <row r="172" spans="2:11" customFormat="1" ht="15" customHeight="1">
      <c r="B172" s="231"/>
      <c r="C172" s="208" t="s">
        <v>1869</v>
      </c>
      <c r="D172" s="208"/>
      <c r="E172" s="208"/>
      <c r="F172" s="229" t="s">
        <v>1870</v>
      </c>
      <c r="G172" s="208"/>
      <c r="H172" s="208" t="s">
        <v>1931</v>
      </c>
      <c r="I172" s="208" t="s">
        <v>1866</v>
      </c>
      <c r="J172" s="208">
        <v>50</v>
      </c>
      <c r="K172" s="252"/>
    </row>
    <row r="173" spans="2:11" customFormat="1" ht="15" customHeight="1">
      <c r="B173" s="231"/>
      <c r="C173" s="208" t="s">
        <v>1872</v>
      </c>
      <c r="D173" s="208"/>
      <c r="E173" s="208"/>
      <c r="F173" s="229" t="s">
        <v>80</v>
      </c>
      <c r="G173" s="208"/>
      <c r="H173" s="208" t="s">
        <v>1931</v>
      </c>
      <c r="I173" s="208" t="s">
        <v>1874</v>
      </c>
      <c r="J173" s="208"/>
      <c r="K173" s="252"/>
    </row>
    <row r="174" spans="2:11" customFormat="1" ht="15" customHeight="1">
      <c r="B174" s="231"/>
      <c r="C174" s="208" t="s">
        <v>1883</v>
      </c>
      <c r="D174" s="208"/>
      <c r="E174" s="208"/>
      <c r="F174" s="229" t="s">
        <v>1870</v>
      </c>
      <c r="G174" s="208"/>
      <c r="H174" s="208" t="s">
        <v>1931</v>
      </c>
      <c r="I174" s="208" t="s">
        <v>1866</v>
      </c>
      <c r="J174" s="208">
        <v>50</v>
      </c>
      <c r="K174" s="252"/>
    </row>
    <row r="175" spans="2:11" customFormat="1" ht="15" customHeight="1">
      <c r="B175" s="231"/>
      <c r="C175" s="208" t="s">
        <v>1891</v>
      </c>
      <c r="D175" s="208"/>
      <c r="E175" s="208"/>
      <c r="F175" s="229" t="s">
        <v>1870</v>
      </c>
      <c r="G175" s="208"/>
      <c r="H175" s="208" t="s">
        <v>1931</v>
      </c>
      <c r="I175" s="208" t="s">
        <v>1866</v>
      </c>
      <c r="J175" s="208">
        <v>50</v>
      </c>
      <c r="K175" s="252"/>
    </row>
    <row r="176" spans="2:11" customFormat="1" ht="15" customHeight="1">
      <c r="B176" s="231"/>
      <c r="C176" s="208" t="s">
        <v>1889</v>
      </c>
      <c r="D176" s="208"/>
      <c r="E176" s="208"/>
      <c r="F176" s="229" t="s">
        <v>1870</v>
      </c>
      <c r="G176" s="208"/>
      <c r="H176" s="208" t="s">
        <v>1931</v>
      </c>
      <c r="I176" s="208" t="s">
        <v>1866</v>
      </c>
      <c r="J176" s="208">
        <v>50</v>
      </c>
      <c r="K176" s="252"/>
    </row>
    <row r="177" spans="2:11" customFormat="1" ht="15" customHeight="1">
      <c r="B177" s="231"/>
      <c r="C177" s="208" t="s">
        <v>125</v>
      </c>
      <c r="D177" s="208"/>
      <c r="E177" s="208"/>
      <c r="F177" s="229" t="s">
        <v>80</v>
      </c>
      <c r="G177" s="208"/>
      <c r="H177" s="208" t="s">
        <v>1932</v>
      </c>
      <c r="I177" s="208" t="s">
        <v>1933</v>
      </c>
      <c r="J177" s="208"/>
      <c r="K177" s="252"/>
    </row>
    <row r="178" spans="2:11" customFormat="1" ht="15" customHeight="1">
      <c r="B178" s="231"/>
      <c r="C178" s="208" t="s">
        <v>61</v>
      </c>
      <c r="D178" s="208"/>
      <c r="E178" s="208"/>
      <c r="F178" s="229" t="s">
        <v>80</v>
      </c>
      <c r="G178" s="208"/>
      <c r="H178" s="208" t="s">
        <v>1934</v>
      </c>
      <c r="I178" s="208" t="s">
        <v>1935</v>
      </c>
      <c r="J178" s="208">
        <v>1</v>
      </c>
      <c r="K178" s="252"/>
    </row>
    <row r="179" spans="2:11" customFormat="1" ht="15" customHeight="1">
      <c r="B179" s="231"/>
      <c r="C179" s="208" t="s">
        <v>57</v>
      </c>
      <c r="D179" s="208"/>
      <c r="E179" s="208"/>
      <c r="F179" s="229" t="s">
        <v>80</v>
      </c>
      <c r="G179" s="208"/>
      <c r="H179" s="208" t="s">
        <v>1936</v>
      </c>
      <c r="I179" s="208" t="s">
        <v>1866</v>
      </c>
      <c r="J179" s="208">
        <v>20</v>
      </c>
      <c r="K179" s="252"/>
    </row>
    <row r="180" spans="2:11" customFormat="1" ht="15" customHeight="1">
      <c r="B180" s="231"/>
      <c r="C180" s="208" t="s">
        <v>58</v>
      </c>
      <c r="D180" s="208"/>
      <c r="E180" s="208"/>
      <c r="F180" s="229" t="s">
        <v>80</v>
      </c>
      <c r="G180" s="208"/>
      <c r="H180" s="208" t="s">
        <v>1937</v>
      </c>
      <c r="I180" s="208" t="s">
        <v>1866</v>
      </c>
      <c r="J180" s="208">
        <v>255</v>
      </c>
      <c r="K180" s="252"/>
    </row>
    <row r="181" spans="2:11" customFormat="1" ht="15" customHeight="1">
      <c r="B181" s="231"/>
      <c r="C181" s="208" t="s">
        <v>126</v>
      </c>
      <c r="D181" s="208"/>
      <c r="E181" s="208"/>
      <c r="F181" s="229" t="s">
        <v>80</v>
      </c>
      <c r="G181" s="208"/>
      <c r="H181" s="208" t="s">
        <v>1829</v>
      </c>
      <c r="I181" s="208" t="s">
        <v>1866</v>
      </c>
      <c r="J181" s="208">
        <v>10</v>
      </c>
      <c r="K181" s="252"/>
    </row>
    <row r="182" spans="2:11" customFormat="1" ht="15" customHeight="1">
      <c r="B182" s="231"/>
      <c r="C182" s="208" t="s">
        <v>127</v>
      </c>
      <c r="D182" s="208"/>
      <c r="E182" s="208"/>
      <c r="F182" s="229" t="s">
        <v>80</v>
      </c>
      <c r="G182" s="208"/>
      <c r="H182" s="208" t="s">
        <v>1938</v>
      </c>
      <c r="I182" s="208" t="s">
        <v>1899</v>
      </c>
      <c r="J182" s="208"/>
      <c r="K182" s="252"/>
    </row>
    <row r="183" spans="2:11" customFormat="1" ht="15" customHeight="1">
      <c r="B183" s="231"/>
      <c r="C183" s="208" t="s">
        <v>1939</v>
      </c>
      <c r="D183" s="208"/>
      <c r="E183" s="208"/>
      <c r="F183" s="229" t="s">
        <v>80</v>
      </c>
      <c r="G183" s="208"/>
      <c r="H183" s="208" t="s">
        <v>1940</v>
      </c>
      <c r="I183" s="208" t="s">
        <v>1899</v>
      </c>
      <c r="J183" s="208"/>
      <c r="K183" s="252"/>
    </row>
    <row r="184" spans="2:11" customFormat="1" ht="15" customHeight="1">
      <c r="B184" s="231"/>
      <c r="C184" s="208" t="s">
        <v>1928</v>
      </c>
      <c r="D184" s="208"/>
      <c r="E184" s="208"/>
      <c r="F184" s="229" t="s">
        <v>80</v>
      </c>
      <c r="G184" s="208"/>
      <c r="H184" s="208" t="s">
        <v>1941</v>
      </c>
      <c r="I184" s="208" t="s">
        <v>1899</v>
      </c>
      <c r="J184" s="208"/>
      <c r="K184" s="252"/>
    </row>
    <row r="185" spans="2:11" customFormat="1" ht="15" customHeight="1">
      <c r="B185" s="231"/>
      <c r="C185" s="208" t="s">
        <v>129</v>
      </c>
      <c r="D185" s="208"/>
      <c r="E185" s="208"/>
      <c r="F185" s="229" t="s">
        <v>1870</v>
      </c>
      <c r="G185" s="208"/>
      <c r="H185" s="208" t="s">
        <v>1942</v>
      </c>
      <c r="I185" s="208" t="s">
        <v>1866</v>
      </c>
      <c r="J185" s="208">
        <v>50</v>
      </c>
      <c r="K185" s="252"/>
    </row>
    <row r="186" spans="2:11" customFormat="1" ht="15" customHeight="1">
      <c r="B186" s="231"/>
      <c r="C186" s="208" t="s">
        <v>1943</v>
      </c>
      <c r="D186" s="208"/>
      <c r="E186" s="208"/>
      <c r="F186" s="229" t="s">
        <v>1870</v>
      </c>
      <c r="G186" s="208"/>
      <c r="H186" s="208" t="s">
        <v>1944</v>
      </c>
      <c r="I186" s="208" t="s">
        <v>1945</v>
      </c>
      <c r="J186" s="208"/>
      <c r="K186" s="252"/>
    </row>
    <row r="187" spans="2:11" customFormat="1" ht="15" customHeight="1">
      <c r="B187" s="231"/>
      <c r="C187" s="208" t="s">
        <v>1946</v>
      </c>
      <c r="D187" s="208"/>
      <c r="E187" s="208"/>
      <c r="F187" s="229" t="s">
        <v>1870</v>
      </c>
      <c r="G187" s="208"/>
      <c r="H187" s="208" t="s">
        <v>1947</v>
      </c>
      <c r="I187" s="208" t="s">
        <v>1945</v>
      </c>
      <c r="J187" s="208"/>
      <c r="K187" s="252"/>
    </row>
    <row r="188" spans="2:11" customFormat="1" ht="15" customHeight="1">
      <c r="B188" s="231"/>
      <c r="C188" s="208" t="s">
        <v>1948</v>
      </c>
      <c r="D188" s="208"/>
      <c r="E188" s="208"/>
      <c r="F188" s="229" t="s">
        <v>1870</v>
      </c>
      <c r="G188" s="208"/>
      <c r="H188" s="208" t="s">
        <v>1949</v>
      </c>
      <c r="I188" s="208" t="s">
        <v>1945</v>
      </c>
      <c r="J188" s="208"/>
      <c r="K188" s="252"/>
    </row>
    <row r="189" spans="2:11" customFormat="1" ht="15" customHeight="1">
      <c r="B189" s="231"/>
      <c r="C189" s="265" t="s">
        <v>1950</v>
      </c>
      <c r="D189" s="208"/>
      <c r="E189" s="208"/>
      <c r="F189" s="229" t="s">
        <v>1870</v>
      </c>
      <c r="G189" s="208"/>
      <c r="H189" s="208" t="s">
        <v>1951</v>
      </c>
      <c r="I189" s="208" t="s">
        <v>1952</v>
      </c>
      <c r="J189" s="266" t="s">
        <v>1953</v>
      </c>
      <c r="K189" s="252"/>
    </row>
    <row r="190" spans="2:11" customFormat="1" ht="15" customHeight="1">
      <c r="B190" s="267"/>
      <c r="C190" s="268" t="s">
        <v>1954</v>
      </c>
      <c r="D190" s="269"/>
      <c r="E190" s="269"/>
      <c r="F190" s="270" t="s">
        <v>1870</v>
      </c>
      <c r="G190" s="269"/>
      <c r="H190" s="269" t="s">
        <v>1955</v>
      </c>
      <c r="I190" s="269" t="s">
        <v>1952</v>
      </c>
      <c r="J190" s="271" t="s">
        <v>1953</v>
      </c>
      <c r="K190" s="272"/>
    </row>
    <row r="191" spans="2:11" customFormat="1" ht="15" customHeight="1">
      <c r="B191" s="231"/>
      <c r="C191" s="265" t="s">
        <v>46</v>
      </c>
      <c r="D191" s="208"/>
      <c r="E191" s="208"/>
      <c r="F191" s="229" t="s">
        <v>80</v>
      </c>
      <c r="G191" s="208"/>
      <c r="H191" s="205" t="s">
        <v>1956</v>
      </c>
      <c r="I191" s="208" t="s">
        <v>1957</v>
      </c>
      <c r="J191" s="208"/>
      <c r="K191" s="252"/>
    </row>
    <row r="192" spans="2:11" customFormat="1" ht="15" customHeight="1">
      <c r="B192" s="231"/>
      <c r="C192" s="265" t="s">
        <v>1958</v>
      </c>
      <c r="D192" s="208"/>
      <c r="E192" s="208"/>
      <c r="F192" s="229" t="s">
        <v>80</v>
      </c>
      <c r="G192" s="208"/>
      <c r="H192" s="208" t="s">
        <v>1959</v>
      </c>
      <c r="I192" s="208" t="s">
        <v>1899</v>
      </c>
      <c r="J192" s="208"/>
      <c r="K192" s="252"/>
    </row>
    <row r="193" spans="2:11" customFormat="1" ht="15" customHeight="1">
      <c r="B193" s="231"/>
      <c r="C193" s="265" t="s">
        <v>1960</v>
      </c>
      <c r="D193" s="208"/>
      <c r="E193" s="208"/>
      <c r="F193" s="229" t="s">
        <v>80</v>
      </c>
      <c r="G193" s="208"/>
      <c r="H193" s="208" t="s">
        <v>1961</v>
      </c>
      <c r="I193" s="208" t="s">
        <v>1899</v>
      </c>
      <c r="J193" s="208"/>
      <c r="K193" s="252"/>
    </row>
    <row r="194" spans="2:11" customFormat="1" ht="15" customHeight="1">
      <c r="B194" s="231"/>
      <c r="C194" s="265" t="s">
        <v>1962</v>
      </c>
      <c r="D194" s="208"/>
      <c r="E194" s="208"/>
      <c r="F194" s="229" t="s">
        <v>1870</v>
      </c>
      <c r="G194" s="208"/>
      <c r="H194" s="208" t="s">
        <v>1963</v>
      </c>
      <c r="I194" s="208" t="s">
        <v>1899</v>
      </c>
      <c r="J194" s="208"/>
      <c r="K194" s="252"/>
    </row>
    <row r="195" spans="2:11" customFormat="1" ht="15" customHeight="1">
      <c r="B195" s="258"/>
      <c r="C195" s="273"/>
      <c r="D195" s="238"/>
      <c r="E195" s="238"/>
      <c r="F195" s="238"/>
      <c r="G195" s="238"/>
      <c r="H195" s="238"/>
      <c r="I195" s="238"/>
      <c r="J195" s="238"/>
      <c r="K195" s="259"/>
    </row>
    <row r="196" spans="2:11" customFormat="1" ht="18.75" customHeight="1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customFormat="1" ht="18.75" customHeight="1">
      <c r="B197" s="240"/>
      <c r="C197" s="250"/>
      <c r="D197" s="250"/>
      <c r="E197" s="250"/>
      <c r="F197" s="260"/>
      <c r="G197" s="250"/>
      <c r="H197" s="250"/>
      <c r="I197" s="250"/>
      <c r="J197" s="250"/>
      <c r="K197" s="240"/>
    </row>
    <row r="198" spans="2:11" customFormat="1" ht="18.75" customHeight="1">
      <c r="B198" s="215"/>
      <c r="C198" s="215"/>
      <c r="D198" s="215"/>
      <c r="E198" s="215"/>
      <c r="F198" s="215"/>
      <c r="G198" s="215"/>
      <c r="H198" s="215"/>
      <c r="I198" s="215"/>
      <c r="J198" s="215"/>
      <c r="K198" s="215"/>
    </row>
    <row r="199" spans="2:11" customFormat="1" ht="13.5">
      <c r="B199" s="197"/>
      <c r="C199" s="198"/>
      <c r="D199" s="198"/>
      <c r="E199" s="198"/>
      <c r="F199" s="198"/>
      <c r="G199" s="198"/>
      <c r="H199" s="198"/>
      <c r="I199" s="198"/>
      <c r="J199" s="198"/>
      <c r="K199" s="199"/>
    </row>
    <row r="200" spans="2:11" customFormat="1" ht="21">
      <c r="B200" s="200"/>
      <c r="C200" s="328" t="s">
        <v>1964</v>
      </c>
      <c r="D200" s="328"/>
      <c r="E200" s="328"/>
      <c r="F200" s="328"/>
      <c r="G200" s="328"/>
      <c r="H200" s="328"/>
      <c r="I200" s="328"/>
      <c r="J200" s="328"/>
      <c r="K200" s="201"/>
    </row>
    <row r="201" spans="2:11" customFormat="1" ht="25.5" customHeight="1">
      <c r="B201" s="200"/>
      <c r="C201" s="274" t="s">
        <v>1965</v>
      </c>
      <c r="D201" s="274"/>
      <c r="E201" s="274"/>
      <c r="F201" s="274" t="s">
        <v>1966</v>
      </c>
      <c r="G201" s="275"/>
      <c r="H201" s="331" t="s">
        <v>1967</v>
      </c>
      <c r="I201" s="331"/>
      <c r="J201" s="331"/>
      <c r="K201" s="201"/>
    </row>
    <row r="202" spans="2:11" customFormat="1" ht="5.25" customHeight="1">
      <c r="B202" s="231"/>
      <c r="C202" s="226"/>
      <c r="D202" s="226"/>
      <c r="E202" s="226"/>
      <c r="F202" s="226"/>
      <c r="G202" s="250"/>
      <c r="H202" s="226"/>
      <c r="I202" s="226"/>
      <c r="J202" s="226"/>
      <c r="K202" s="252"/>
    </row>
    <row r="203" spans="2:11" customFormat="1" ht="15" customHeight="1">
      <c r="B203" s="231"/>
      <c r="C203" s="208" t="s">
        <v>1957</v>
      </c>
      <c r="D203" s="208"/>
      <c r="E203" s="208"/>
      <c r="F203" s="229" t="s">
        <v>47</v>
      </c>
      <c r="G203" s="208"/>
      <c r="H203" s="332" t="s">
        <v>1968</v>
      </c>
      <c r="I203" s="332"/>
      <c r="J203" s="332"/>
      <c r="K203" s="252"/>
    </row>
    <row r="204" spans="2:11" customFormat="1" ht="15" customHeight="1">
      <c r="B204" s="231"/>
      <c r="C204" s="208"/>
      <c r="D204" s="208"/>
      <c r="E204" s="208"/>
      <c r="F204" s="229" t="s">
        <v>48</v>
      </c>
      <c r="G204" s="208"/>
      <c r="H204" s="332" t="s">
        <v>1969</v>
      </c>
      <c r="I204" s="332"/>
      <c r="J204" s="332"/>
      <c r="K204" s="252"/>
    </row>
    <row r="205" spans="2:11" customFormat="1" ht="15" customHeight="1">
      <c r="B205" s="231"/>
      <c r="C205" s="208"/>
      <c r="D205" s="208"/>
      <c r="E205" s="208"/>
      <c r="F205" s="229" t="s">
        <v>51</v>
      </c>
      <c r="G205" s="208"/>
      <c r="H205" s="332" t="s">
        <v>1970</v>
      </c>
      <c r="I205" s="332"/>
      <c r="J205" s="332"/>
      <c r="K205" s="252"/>
    </row>
    <row r="206" spans="2:11" customFormat="1" ht="15" customHeight="1">
      <c r="B206" s="231"/>
      <c r="C206" s="208"/>
      <c r="D206" s="208"/>
      <c r="E206" s="208"/>
      <c r="F206" s="229" t="s">
        <v>49</v>
      </c>
      <c r="G206" s="208"/>
      <c r="H206" s="332" t="s">
        <v>1971</v>
      </c>
      <c r="I206" s="332"/>
      <c r="J206" s="332"/>
      <c r="K206" s="252"/>
    </row>
    <row r="207" spans="2:11" customFormat="1" ht="15" customHeight="1">
      <c r="B207" s="231"/>
      <c r="C207" s="208"/>
      <c r="D207" s="208"/>
      <c r="E207" s="208"/>
      <c r="F207" s="229" t="s">
        <v>50</v>
      </c>
      <c r="G207" s="208"/>
      <c r="H207" s="332" t="s">
        <v>1972</v>
      </c>
      <c r="I207" s="332"/>
      <c r="J207" s="332"/>
      <c r="K207" s="252"/>
    </row>
    <row r="208" spans="2:11" customFormat="1" ht="15" customHeight="1">
      <c r="B208" s="231"/>
      <c r="C208" s="208"/>
      <c r="D208" s="208"/>
      <c r="E208" s="208"/>
      <c r="F208" s="229"/>
      <c r="G208" s="208"/>
      <c r="H208" s="208"/>
      <c r="I208" s="208"/>
      <c r="J208" s="208"/>
      <c r="K208" s="252"/>
    </row>
    <row r="209" spans="2:11" customFormat="1" ht="15" customHeight="1">
      <c r="B209" s="231"/>
      <c r="C209" s="208" t="s">
        <v>1911</v>
      </c>
      <c r="D209" s="208"/>
      <c r="E209" s="208"/>
      <c r="F209" s="229" t="s">
        <v>82</v>
      </c>
      <c r="G209" s="208"/>
      <c r="H209" s="332" t="s">
        <v>1973</v>
      </c>
      <c r="I209" s="332"/>
      <c r="J209" s="332"/>
      <c r="K209" s="252"/>
    </row>
    <row r="210" spans="2:11" customFormat="1" ht="15" customHeight="1">
      <c r="B210" s="231"/>
      <c r="C210" s="208"/>
      <c r="D210" s="208"/>
      <c r="E210" s="208"/>
      <c r="F210" s="229" t="s">
        <v>1811</v>
      </c>
      <c r="G210" s="208"/>
      <c r="H210" s="332" t="s">
        <v>1812</v>
      </c>
      <c r="I210" s="332"/>
      <c r="J210" s="332"/>
      <c r="K210" s="252"/>
    </row>
    <row r="211" spans="2:11" customFormat="1" ht="15" customHeight="1">
      <c r="B211" s="231"/>
      <c r="C211" s="208"/>
      <c r="D211" s="208"/>
      <c r="E211" s="208"/>
      <c r="F211" s="229" t="s">
        <v>1809</v>
      </c>
      <c r="G211" s="208"/>
      <c r="H211" s="332" t="s">
        <v>1974</v>
      </c>
      <c r="I211" s="332"/>
      <c r="J211" s="332"/>
      <c r="K211" s="252"/>
    </row>
    <row r="212" spans="2:11" customFormat="1" ht="15" customHeight="1">
      <c r="B212" s="276"/>
      <c r="C212" s="208"/>
      <c r="D212" s="208"/>
      <c r="E212" s="208"/>
      <c r="F212" s="229" t="s">
        <v>109</v>
      </c>
      <c r="G212" s="265"/>
      <c r="H212" s="333" t="s">
        <v>110</v>
      </c>
      <c r="I212" s="333"/>
      <c r="J212" s="333"/>
      <c r="K212" s="277"/>
    </row>
    <row r="213" spans="2:11" customFormat="1" ht="15" customHeight="1">
      <c r="B213" s="276"/>
      <c r="C213" s="208"/>
      <c r="D213" s="208"/>
      <c r="E213" s="208"/>
      <c r="F213" s="229" t="s">
        <v>1813</v>
      </c>
      <c r="G213" s="265"/>
      <c r="H213" s="333" t="s">
        <v>1748</v>
      </c>
      <c r="I213" s="333"/>
      <c r="J213" s="333"/>
      <c r="K213" s="277"/>
    </row>
    <row r="214" spans="2:11" customFormat="1" ht="15" customHeight="1">
      <c r="B214" s="276"/>
      <c r="C214" s="208"/>
      <c r="D214" s="208"/>
      <c r="E214" s="208"/>
      <c r="F214" s="229"/>
      <c r="G214" s="265"/>
      <c r="H214" s="256"/>
      <c r="I214" s="256"/>
      <c r="J214" s="256"/>
      <c r="K214" s="277"/>
    </row>
    <row r="215" spans="2:11" customFormat="1" ht="15" customHeight="1">
      <c r="B215" s="276"/>
      <c r="C215" s="208" t="s">
        <v>1935</v>
      </c>
      <c r="D215" s="208"/>
      <c r="E215" s="208"/>
      <c r="F215" s="229">
        <v>1</v>
      </c>
      <c r="G215" s="265"/>
      <c r="H215" s="333" t="s">
        <v>1975</v>
      </c>
      <c r="I215" s="333"/>
      <c r="J215" s="333"/>
      <c r="K215" s="277"/>
    </row>
    <row r="216" spans="2:11" customFormat="1" ht="15" customHeight="1">
      <c r="B216" s="276"/>
      <c r="C216" s="208"/>
      <c r="D216" s="208"/>
      <c r="E216" s="208"/>
      <c r="F216" s="229">
        <v>2</v>
      </c>
      <c r="G216" s="265"/>
      <c r="H216" s="333" t="s">
        <v>1976</v>
      </c>
      <c r="I216" s="333"/>
      <c r="J216" s="333"/>
      <c r="K216" s="277"/>
    </row>
    <row r="217" spans="2:11" customFormat="1" ht="15" customHeight="1">
      <c r="B217" s="276"/>
      <c r="C217" s="208"/>
      <c r="D217" s="208"/>
      <c r="E217" s="208"/>
      <c r="F217" s="229">
        <v>3</v>
      </c>
      <c r="G217" s="265"/>
      <c r="H217" s="333" t="s">
        <v>1977</v>
      </c>
      <c r="I217" s="333"/>
      <c r="J217" s="333"/>
      <c r="K217" s="277"/>
    </row>
    <row r="218" spans="2:11" customFormat="1" ht="15" customHeight="1">
      <c r="B218" s="276"/>
      <c r="C218" s="208"/>
      <c r="D218" s="208"/>
      <c r="E218" s="208"/>
      <c r="F218" s="229">
        <v>4</v>
      </c>
      <c r="G218" s="265"/>
      <c r="H218" s="333" t="s">
        <v>1978</v>
      </c>
      <c r="I218" s="333"/>
      <c r="J218" s="333"/>
      <c r="K218" s="277"/>
    </row>
    <row r="219" spans="2:11" customFormat="1" ht="12.75" customHeight="1">
      <c r="B219" s="278"/>
      <c r="C219" s="279"/>
      <c r="D219" s="279"/>
      <c r="E219" s="279"/>
      <c r="F219" s="279"/>
      <c r="G219" s="279"/>
      <c r="H219" s="279"/>
      <c r="I219" s="279"/>
      <c r="J219" s="279"/>
      <c r="K219" s="28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2" t="str">
        <f>'Rekapitulace stavby'!K6</f>
        <v>MVE Vraňany – Rekonstrukce</v>
      </c>
      <c r="F7" s="323"/>
      <c r="G7" s="323"/>
      <c r="H7" s="32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22" t="s">
        <v>114</v>
      </c>
      <c r="F9" s="324"/>
      <c r="G9" s="324"/>
      <c r="H9" s="32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81" t="s">
        <v>116</v>
      </c>
      <c r="F11" s="324"/>
      <c r="G11" s="324"/>
      <c r="H11" s="32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16. 10. 2025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5" t="str">
        <f>'Rekapitulace stavby'!E14</f>
        <v>Vyplň údaj</v>
      </c>
      <c r="F20" s="306"/>
      <c r="G20" s="306"/>
      <c r="H20" s="30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11" t="s">
        <v>19</v>
      </c>
      <c r="F29" s="311"/>
      <c r="G29" s="311"/>
      <c r="H29" s="31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ROUND(J88,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ROUND((SUM(BE88:BE105)),  2)</f>
        <v>0</v>
      </c>
      <c r="I35" s="93">
        <v>0.21</v>
      </c>
      <c r="J35" s="83">
        <f>ROUND(((SUM(BE88:BE105))*I35),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ROUND((SUM(BF88:BF105)),  2)</f>
        <v>0</v>
      </c>
      <c r="I36" s="93">
        <v>0.12</v>
      </c>
      <c r="J36" s="83">
        <f>ROUND(((SUM(BF88:BF105))*I36),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ROUND((SUM(BG88:BG105)),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ROUND((SUM(BH88:BH105)),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ROUND((SUM(BI88:BI105)),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2" t="str">
        <f>E7</f>
        <v>MVE Vraňany – Rekonstrukce</v>
      </c>
      <c r="F50" s="323"/>
      <c r="G50" s="323"/>
      <c r="H50" s="32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22" t="s">
        <v>114</v>
      </c>
      <c r="F52" s="324"/>
      <c r="G52" s="324"/>
      <c r="H52" s="32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81" t="str">
        <f>E11</f>
        <v>PS 01 - Provizorní uzávěr nátokového kanálu</v>
      </c>
      <c r="F54" s="324"/>
      <c r="G54" s="324"/>
      <c r="H54" s="32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MVE Vraňany</v>
      </c>
      <c r="I56" s="27" t="s">
        <v>23</v>
      </c>
      <c r="J56" s="49" t="str">
        <f>IF(J14="","",J14)</f>
        <v>16. 10. 2025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Povodí Vltavy, státní podnik</v>
      </c>
      <c r="I58" s="27" t="s">
        <v>33</v>
      </c>
      <c r="J58" s="30" t="str">
        <f>E23</f>
        <v>AQUATIS a.s.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Bc. Aneta Patková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J88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121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customHeight="1">
      <c r="B65" s="107"/>
      <c r="D65" s="108" t="s">
        <v>122</v>
      </c>
      <c r="E65" s="109"/>
      <c r="F65" s="109"/>
      <c r="G65" s="109"/>
      <c r="H65" s="109"/>
      <c r="I65" s="109"/>
      <c r="J65" s="110">
        <f>J98</f>
        <v>0</v>
      </c>
      <c r="L65" s="107"/>
    </row>
    <row r="66" spans="2:12" s="9" customFormat="1" ht="19.899999999999999" customHeight="1">
      <c r="B66" s="107"/>
      <c r="D66" s="108" t="s">
        <v>123</v>
      </c>
      <c r="E66" s="109"/>
      <c r="F66" s="109"/>
      <c r="G66" s="109"/>
      <c r="H66" s="109"/>
      <c r="I66" s="109"/>
      <c r="J66" s="110">
        <f>J101</f>
        <v>0</v>
      </c>
      <c r="L66" s="107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124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16.5" customHeight="1">
      <c r="B76" s="32"/>
      <c r="E76" s="322" t="str">
        <f>E7</f>
        <v>MVE Vraňany – Rekonstrukce</v>
      </c>
      <c r="F76" s="323"/>
      <c r="G76" s="323"/>
      <c r="H76" s="323"/>
      <c r="L76" s="32"/>
    </row>
    <row r="77" spans="2:12" ht="12" customHeight="1">
      <c r="B77" s="20"/>
      <c r="C77" s="27" t="s">
        <v>113</v>
      </c>
      <c r="L77" s="20"/>
    </row>
    <row r="78" spans="2:12" s="1" customFormat="1" ht="16.5" customHeight="1">
      <c r="B78" s="32"/>
      <c r="E78" s="322" t="s">
        <v>114</v>
      </c>
      <c r="F78" s="324"/>
      <c r="G78" s="324"/>
      <c r="H78" s="324"/>
      <c r="L78" s="32"/>
    </row>
    <row r="79" spans="2:12" s="1" customFormat="1" ht="12" customHeight="1">
      <c r="B79" s="32"/>
      <c r="C79" s="27" t="s">
        <v>115</v>
      </c>
      <c r="L79" s="32"/>
    </row>
    <row r="80" spans="2:12" s="1" customFormat="1" ht="16.5" customHeight="1">
      <c r="B80" s="32"/>
      <c r="E80" s="281" t="str">
        <f>E11</f>
        <v>PS 01 - Provizorní uzávěr nátokového kanálu</v>
      </c>
      <c r="F80" s="324"/>
      <c r="G80" s="324"/>
      <c r="H80" s="324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MVE Vraňany</v>
      </c>
      <c r="I82" s="27" t="s">
        <v>23</v>
      </c>
      <c r="J82" s="49" t="str">
        <f>IF(J14="","",J14)</f>
        <v>16. 10. 2025</v>
      </c>
      <c r="L82" s="32"/>
    </row>
    <row r="83" spans="2:65" s="1" customFormat="1" ht="6.95" customHeight="1">
      <c r="B83" s="32"/>
      <c r="L83" s="32"/>
    </row>
    <row r="84" spans="2:65" s="1" customFormat="1" ht="15.2" customHeight="1">
      <c r="B84" s="32"/>
      <c r="C84" s="27" t="s">
        <v>25</v>
      </c>
      <c r="F84" s="25" t="str">
        <f>E17</f>
        <v>Povodí Vltavy, státní podnik</v>
      </c>
      <c r="I84" s="27" t="s">
        <v>33</v>
      </c>
      <c r="J84" s="30" t="str">
        <f>E23</f>
        <v>AQUATIS a.s.</v>
      </c>
      <c r="L84" s="32"/>
    </row>
    <row r="85" spans="2:65" s="1" customFormat="1" ht="15.2" customHeight="1">
      <c r="B85" s="32"/>
      <c r="C85" s="27" t="s">
        <v>31</v>
      </c>
      <c r="F85" s="25" t="str">
        <f>IF(E20="","",E20)</f>
        <v>Vyplň údaj</v>
      </c>
      <c r="I85" s="27" t="s">
        <v>38</v>
      </c>
      <c r="J85" s="30" t="str">
        <f>E26</f>
        <v>Bc. Aneta Patková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125</v>
      </c>
      <c r="D87" s="113" t="s">
        <v>61</v>
      </c>
      <c r="E87" s="113" t="s">
        <v>57</v>
      </c>
      <c r="F87" s="113" t="s">
        <v>58</v>
      </c>
      <c r="G87" s="113" t="s">
        <v>126</v>
      </c>
      <c r="H87" s="113" t="s">
        <v>127</v>
      </c>
      <c r="I87" s="113" t="s">
        <v>128</v>
      </c>
      <c r="J87" s="113" t="s">
        <v>119</v>
      </c>
      <c r="K87" s="114" t="s">
        <v>129</v>
      </c>
      <c r="L87" s="111"/>
      <c r="M87" s="56" t="s">
        <v>19</v>
      </c>
      <c r="N87" s="57" t="s">
        <v>46</v>
      </c>
      <c r="O87" s="57" t="s">
        <v>130</v>
      </c>
      <c r="P87" s="57" t="s">
        <v>131</v>
      </c>
      <c r="Q87" s="57" t="s">
        <v>132</v>
      </c>
      <c r="R87" s="57" t="s">
        <v>133</v>
      </c>
      <c r="S87" s="57" t="s">
        <v>134</v>
      </c>
      <c r="T87" s="58" t="s">
        <v>135</v>
      </c>
    </row>
    <row r="88" spans="2:65" s="1" customFormat="1" ht="22.9" customHeight="1">
      <c r="B88" s="32"/>
      <c r="C88" s="61" t="s">
        <v>136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0</v>
      </c>
      <c r="AT88" s="17" t="s">
        <v>75</v>
      </c>
      <c r="AU88" s="17" t="s">
        <v>120</v>
      </c>
      <c r="BK88" s="118">
        <f>BK89</f>
        <v>0</v>
      </c>
    </row>
    <row r="89" spans="2:65" s="11" customFormat="1" ht="25.9" customHeight="1">
      <c r="B89" s="119"/>
      <c r="D89" s="120" t="s">
        <v>75</v>
      </c>
      <c r="E89" s="121" t="s">
        <v>137</v>
      </c>
      <c r="F89" s="121" t="s">
        <v>138</v>
      </c>
      <c r="I89" s="122"/>
      <c r="J89" s="123">
        <f>BK89</f>
        <v>0</v>
      </c>
      <c r="L89" s="119"/>
      <c r="M89" s="124"/>
      <c r="P89" s="125">
        <f>P90+SUM(P91:P98)+P101</f>
        <v>0</v>
      </c>
      <c r="R89" s="125">
        <f>R90+SUM(R91:R98)+R101</f>
        <v>0</v>
      </c>
      <c r="T89" s="126">
        <f>T90+SUM(T91:T98)+T101</f>
        <v>0</v>
      </c>
      <c r="AR89" s="120" t="s">
        <v>139</v>
      </c>
      <c r="AT89" s="127" t="s">
        <v>75</v>
      </c>
      <c r="AU89" s="127" t="s">
        <v>76</v>
      </c>
      <c r="AY89" s="120" t="s">
        <v>140</v>
      </c>
      <c r="BK89" s="128">
        <f>BK90+SUM(BK91:BK98)+BK101</f>
        <v>0</v>
      </c>
    </row>
    <row r="90" spans="2:65" s="1" customFormat="1" ht="16.5" customHeight="1">
      <c r="B90" s="32"/>
      <c r="C90" s="129" t="s">
        <v>83</v>
      </c>
      <c r="D90" s="129" t="s">
        <v>141</v>
      </c>
      <c r="E90" s="130" t="s">
        <v>142</v>
      </c>
      <c r="F90" s="131" t="s">
        <v>143</v>
      </c>
      <c r="G90" s="132" t="s">
        <v>144</v>
      </c>
      <c r="H90" s="133">
        <v>2</v>
      </c>
      <c r="I90" s="134"/>
      <c r="J90" s="135">
        <f>ROUND(I90*H90,2)</f>
        <v>0</v>
      </c>
      <c r="K90" s="131" t="s">
        <v>19</v>
      </c>
      <c r="L90" s="32"/>
      <c r="M90" s="136" t="s">
        <v>19</v>
      </c>
      <c r="N90" s="137" t="s">
        <v>47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AR90" s="140" t="s">
        <v>145</v>
      </c>
      <c r="AT90" s="140" t="s">
        <v>141</v>
      </c>
      <c r="AU90" s="140" t="s">
        <v>83</v>
      </c>
      <c r="AY90" s="17" t="s">
        <v>140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7" t="s">
        <v>83</v>
      </c>
      <c r="BK90" s="141">
        <f>ROUND(I90*H90,2)</f>
        <v>0</v>
      </c>
      <c r="BL90" s="17" t="s">
        <v>145</v>
      </c>
      <c r="BM90" s="140" t="s">
        <v>146</v>
      </c>
    </row>
    <row r="91" spans="2:65" s="1" customFormat="1" ht="29.25">
      <c r="B91" s="32"/>
      <c r="D91" s="142" t="s">
        <v>147</v>
      </c>
      <c r="F91" s="143" t="s">
        <v>148</v>
      </c>
      <c r="I91" s="144"/>
      <c r="L91" s="32"/>
      <c r="M91" s="145"/>
      <c r="T91" s="53"/>
      <c r="AT91" s="17" t="s">
        <v>147</v>
      </c>
      <c r="AU91" s="17" t="s">
        <v>83</v>
      </c>
    </row>
    <row r="92" spans="2:65" s="1" customFormat="1" ht="16.5" customHeight="1">
      <c r="B92" s="32"/>
      <c r="C92" s="129" t="s">
        <v>85</v>
      </c>
      <c r="D92" s="129" t="s">
        <v>141</v>
      </c>
      <c r="E92" s="130" t="s">
        <v>149</v>
      </c>
      <c r="F92" s="131" t="s">
        <v>150</v>
      </c>
      <c r="G92" s="132" t="s">
        <v>144</v>
      </c>
      <c r="H92" s="133">
        <v>1</v>
      </c>
      <c r="I92" s="134"/>
      <c r="J92" s="135">
        <f>ROUND(I92*H92,2)</f>
        <v>0</v>
      </c>
      <c r="K92" s="131" t="s">
        <v>19</v>
      </c>
      <c r="L92" s="32"/>
      <c r="M92" s="136" t="s">
        <v>19</v>
      </c>
      <c r="N92" s="137" t="s">
        <v>47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AR92" s="140" t="s">
        <v>145</v>
      </c>
      <c r="AT92" s="140" t="s">
        <v>141</v>
      </c>
      <c r="AU92" s="140" t="s">
        <v>83</v>
      </c>
      <c r="AY92" s="17" t="s">
        <v>140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7" t="s">
        <v>83</v>
      </c>
      <c r="BK92" s="141">
        <f>ROUND(I92*H92,2)</f>
        <v>0</v>
      </c>
      <c r="BL92" s="17" t="s">
        <v>145</v>
      </c>
      <c r="BM92" s="140" t="s">
        <v>151</v>
      </c>
    </row>
    <row r="93" spans="2:65" s="1" customFormat="1" ht="29.25">
      <c r="B93" s="32"/>
      <c r="D93" s="142" t="s">
        <v>147</v>
      </c>
      <c r="F93" s="143" t="s">
        <v>152</v>
      </c>
      <c r="I93" s="144"/>
      <c r="L93" s="32"/>
      <c r="M93" s="145"/>
      <c r="T93" s="53"/>
      <c r="AT93" s="17" t="s">
        <v>147</v>
      </c>
      <c r="AU93" s="17" t="s">
        <v>83</v>
      </c>
    </row>
    <row r="94" spans="2:65" s="1" customFormat="1" ht="16.5" customHeight="1">
      <c r="B94" s="32"/>
      <c r="C94" s="129" t="s">
        <v>153</v>
      </c>
      <c r="D94" s="129" t="s">
        <v>141</v>
      </c>
      <c r="E94" s="130" t="s">
        <v>154</v>
      </c>
      <c r="F94" s="131" t="s">
        <v>155</v>
      </c>
      <c r="G94" s="132" t="s">
        <v>144</v>
      </c>
      <c r="H94" s="133">
        <v>3</v>
      </c>
      <c r="I94" s="134"/>
      <c r="J94" s="135">
        <f>ROUND(I94*H94,2)</f>
        <v>0</v>
      </c>
      <c r="K94" s="131" t="s">
        <v>19</v>
      </c>
      <c r="L94" s="32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145</v>
      </c>
      <c r="AT94" s="140" t="s">
        <v>141</v>
      </c>
      <c r="AU94" s="140" t="s">
        <v>83</v>
      </c>
      <c r="AY94" s="17" t="s">
        <v>140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7" t="s">
        <v>83</v>
      </c>
      <c r="BK94" s="141">
        <f>ROUND(I94*H94,2)</f>
        <v>0</v>
      </c>
      <c r="BL94" s="17" t="s">
        <v>145</v>
      </c>
      <c r="BM94" s="140" t="s">
        <v>156</v>
      </c>
    </row>
    <row r="95" spans="2:65" s="1" customFormat="1" ht="29.25">
      <c r="B95" s="32"/>
      <c r="D95" s="142" t="s">
        <v>147</v>
      </c>
      <c r="F95" s="143" t="s">
        <v>157</v>
      </c>
      <c r="I95" s="144"/>
      <c r="L95" s="32"/>
      <c r="M95" s="145"/>
      <c r="T95" s="53"/>
      <c r="AT95" s="17" t="s">
        <v>147</v>
      </c>
      <c r="AU95" s="17" t="s">
        <v>83</v>
      </c>
    </row>
    <row r="96" spans="2:65" s="1" customFormat="1" ht="16.5" customHeight="1">
      <c r="B96" s="32"/>
      <c r="C96" s="129" t="s">
        <v>139</v>
      </c>
      <c r="D96" s="129" t="s">
        <v>141</v>
      </c>
      <c r="E96" s="130" t="s">
        <v>158</v>
      </c>
      <c r="F96" s="131" t="s">
        <v>159</v>
      </c>
      <c r="G96" s="132" t="s">
        <v>144</v>
      </c>
      <c r="H96" s="133">
        <v>1</v>
      </c>
      <c r="I96" s="134"/>
      <c r="J96" s="135">
        <f>ROUND(I96*H96,2)</f>
        <v>0</v>
      </c>
      <c r="K96" s="131" t="s">
        <v>19</v>
      </c>
      <c r="L96" s="32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9">
        <f>S96*H96</f>
        <v>0</v>
      </c>
      <c r="AR96" s="140" t="s">
        <v>145</v>
      </c>
      <c r="AT96" s="140" t="s">
        <v>141</v>
      </c>
      <c r="AU96" s="140" t="s">
        <v>83</v>
      </c>
      <c r="AY96" s="17" t="s">
        <v>140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7" t="s">
        <v>83</v>
      </c>
      <c r="BK96" s="141">
        <f>ROUND(I96*H96,2)</f>
        <v>0</v>
      </c>
      <c r="BL96" s="17" t="s">
        <v>145</v>
      </c>
      <c r="BM96" s="140" t="s">
        <v>160</v>
      </c>
    </row>
    <row r="97" spans="2:65" s="1" customFormat="1" ht="29.25">
      <c r="B97" s="32"/>
      <c r="D97" s="142" t="s">
        <v>147</v>
      </c>
      <c r="F97" s="143" t="s">
        <v>161</v>
      </c>
      <c r="I97" s="144"/>
      <c r="L97" s="32"/>
      <c r="M97" s="145"/>
      <c r="T97" s="53"/>
      <c r="AT97" s="17" t="s">
        <v>147</v>
      </c>
      <c r="AU97" s="17" t="s">
        <v>83</v>
      </c>
    </row>
    <row r="98" spans="2:65" s="11" customFormat="1" ht="22.9" customHeight="1">
      <c r="B98" s="119"/>
      <c r="D98" s="120" t="s">
        <v>75</v>
      </c>
      <c r="E98" s="146" t="s">
        <v>162</v>
      </c>
      <c r="F98" s="146" t="s">
        <v>163</v>
      </c>
      <c r="I98" s="122"/>
      <c r="J98" s="147">
        <f>BK98</f>
        <v>0</v>
      </c>
      <c r="L98" s="119"/>
      <c r="M98" s="124"/>
      <c r="P98" s="125">
        <f>SUM(P99:P100)</f>
        <v>0</v>
      </c>
      <c r="R98" s="125">
        <f>SUM(R99:R100)</f>
        <v>0</v>
      </c>
      <c r="T98" s="126">
        <f>SUM(T99:T100)</f>
        <v>0</v>
      </c>
      <c r="AR98" s="120" t="s">
        <v>139</v>
      </c>
      <c r="AT98" s="127" t="s">
        <v>75</v>
      </c>
      <c r="AU98" s="127" t="s">
        <v>83</v>
      </c>
      <c r="AY98" s="120" t="s">
        <v>140</v>
      </c>
      <c r="BK98" s="128">
        <f>SUM(BK99:BK100)</f>
        <v>0</v>
      </c>
    </row>
    <row r="99" spans="2:65" s="1" customFormat="1" ht="16.5" customHeight="1">
      <c r="B99" s="32"/>
      <c r="C99" s="129" t="s">
        <v>164</v>
      </c>
      <c r="D99" s="129" t="s">
        <v>141</v>
      </c>
      <c r="E99" s="130" t="s">
        <v>165</v>
      </c>
      <c r="F99" s="131" t="s">
        <v>166</v>
      </c>
      <c r="G99" s="132" t="s">
        <v>144</v>
      </c>
      <c r="H99" s="133">
        <v>1</v>
      </c>
      <c r="I99" s="134"/>
      <c r="J99" s="135">
        <f>ROUND(I99*H99,2)</f>
        <v>0</v>
      </c>
      <c r="K99" s="131" t="s">
        <v>19</v>
      </c>
      <c r="L99" s="32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145</v>
      </c>
      <c r="AT99" s="140" t="s">
        <v>141</v>
      </c>
      <c r="AU99" s="140" t="s">
        <v>85</v>
      </c>
      <c r="AY99" s="17" t="s">
        <v>140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7" t="s">
        <v>83</v>
      </c>
      <c r="BK99" s="141">
        <f>ROUND(I99*H99,2)</f>
        <v>0</v>
      </c>
      <c r="BL99" s="17" t="s">
        <v>145</v>
      </c>
      <c r="BM99" s="140" t="s">
        <v>167</v>
      </c>
    </row>
    <row r="100" spans="2:65" s="1" customFormat="1" ht="29.25">
      <c r="B100" s="32"/>
      <c r="D100" s="142" t="s">
        <v>147</v>
      </c>
      <c r="F100" s="143" t="s">
        <v>168</v>
      </c>
      <c r="I100" s="144"/>
      <c r="L100" s="32"/>
      <c r="M100" s="145"/>
      <c r="T100" s="53"/>
      <c r="AT100" s="17" t="s">
        <v>147</v>
      </c>
      <c r="AU100" s="17" t="s">
        <v>85</v>
      </c>
    </row>
    <row r="101" spans="2:65" s="11" customFormat="1" ht="22.9" customHeight="1">
      <c r="B101" s="119"/>
      <c r="D101" s="120" t="s">
        <v>75</v>
      </c>
      <c r="E101" s="146" t="s">
        <v>169</v>
      </c>
      <c r="F101" s="146" t="s">
        <v>170</v>
      </c>
      <c r="I101" s="122"/>
      <c r="J101" s="147">
        <f>BK101</f>
        <v>0</v>
      </c>
      <c r="L101" s="119"/>
      <c r="M101" s="124"/>
      <c r="P101" s="125">
        <f>SUM(P102:P105)</f>
        <v>0</v>
      </c>
      <c r="R101" s="125">
        <f>SUM(R102:R105)</f>
        <v>0</v>
      </c>
      <c r="T101" s="126">
        <f>SUM(T102:T105)</f>
        <v>0</v>
      </c>
      <c r="AR101" s="120" t="s">
        <v>139</v>
      </c>
      <c r="AT101" s="127" t="s">
        <v>75</v>
      </c>
      <c r="AU101" s="127" t="s">
        <v>83</v>
      </c>
      <c r="AY101" s="120" t="s">
        <v>140</v>
      </c>
      <c r="BK101" s="128">
        <f>SUM(BK102:BK105)</f>
        <v>0</v>
      </c>
    </row>
    <row r="102" spans="2:65" s="1" customFormat="1" ht="16.5" customHeight="1">
      <c r="B102" s="32"/>
      <c r="C102" s="129" t="s">
        <v>171</v>
      </c>
      <c r="D102" s="129" t="s">
        <v>141</v>
      </c>
      <c r="E102" s="130" t="s">
        <v>172</v>
      </c>
      <c r="F102" s="131" t="s">
        <v>173</v>
      </c>
      <c r="G102" s="132" t="s">
        <v>144</v>
      </c>
      <c r="H102" s="133">
        <v>1</v>
      </c>
      <c r="I102" s="134"/>
      <c r="J102" s="135">
        <f>ROUND(I102*H102,2)</f>
        <v>0</v>
      </c>
      <c r="K102" s="131" t="s">
        <v>19</v>
      </c>
      <c r="L102" s="32"/>
      <c r="M102" s="136" t="s">
        <v>19</v>
      </c>
      <c r="N102" s="137" t="s">
        <v>47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9">
        <f>S102*H102</f>
        <v>0</v>
      </c>
      <c r="AR102" s="140" t="s">
        <v>145</v>
      </c>
      <c r="AT102" s="140" t="s">
        <v>141</v>
      </c>
      <c r="AU102" s="140" t="s">
        <v>85</v>
      </c>
      <c r="AY102" s="17" t="s">
        <v>140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7" t="s">
        <v>83</v>
      </c>
      <c r="BK102" s="141">
        <f>ROUND(I102*H102,2)</f>
        <v>0</v>
      </c>
      <c r="BL102" s="17" t="s">
        <v>145</v>
      </c>
      <c r="BM102" s="140" t="s">
        <v>174</v>
      </c>
    </row>
    <row r="103" spans="2:65" s="1" customFormat="1" ht="19.5">
      <c r="B103" s="32"/>
      <c r="D103" s="142" t="s">
        <v>147</v>
      </c>
      <c r="F103" s="143" t="s">
        <v>175</v>
      </c>
      <c r="I103" s="144"/>
      <c r="L103" s="32"/>
      <c r="M103" s="145"/>
      <c r="T103" s="53"/>
      <c r="AT103" s="17" t="s">
        <v>147</v>
      </c>
      <c r="AU103" s="17" t="s">
        <v>85</v>
      </c>
    </row>
    <row r="104" spans="2:65" s="1" customFormat="1" ht="16.5" customHeight="1">
      <c r="B104" s="32"/>
      <c r="C104" s="129" t="s">
        <v>176</v>
      </c>
      <c r="D104" s="129" t="s">
        <v>141</v>
      </c>
      <c r="E104" s="130" t="s">
        <v>177</v>
      </c>
      <c r="F104" s="131" t="s">
        <v>178</v>
      </c>
      <c r="G104" s="132" t="s">
        <v>144</v>
      </c>
      <c r="H104" s="133">
        <v>1</v>
      </c>
      <c r="I104" s="134"/>
      <c r="J104" s="135">
        <f>ROUND(I104*H104,2)</f>
        <v>0</v>
      </c>
      <c r="K104" s="131" t="s">
        <v>19</v>
      </c>
      <c r="L104" s="32"/>
      <c r="M104" s="136" t="s">
        <v>19</v>
      </c>
      <c r="N104" s="137" t="s">
        <v>47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145</v>
      </c>
      <c r="AT104" s="140" t="s">
        <v>141</v>
      </c>
      <c r="AU104" s="140" t="s">
        <v>85</v>
      </c>
      <c r="AY104" s="17" t="s">
        <v>140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7" t="s">
        <v>83</v>
      </c>
      <c r="BK104" s="141">
        <f>ROUND(I104*H104,2)</f>
        <v>0</v>
      </c>
      <c r="BL104" s="17" t="s">
        <v>145</v>
      </c>
      <c r="BM104" s="140" t="s">
        <v>179</v>
      </c>
    </row>
    <row r="105" spans="2:65" s="1" customFormat="1" ht="29.25">
      <c r="B105" s="32"/>
      <c r="D105" s="142" t="s">
        <v>147</v>
      </c>
      <c r="F105" s="143" t="s">
        <v>180</v>
      </c>
      <c r="I105" s="144"/>
      <c r="L105" s="32"/>
      <c r="M105" s="148"/>
      <c r="N105" s="149"/>
      <c r="O105" s="149"/>
      <c r="P105" s="149"/>
      <c r="Q105" s="149"/>
      <c r="R105" s="149"/>
      <c r="S105" s="149"/>
      <c r="T105" s="150"/>
      <c r="AT105" s="17" t="s">
        <v>147</v>
      </c>
      <c r="AU105" s="17" t="s">
        <v>85</v>
      </c>
    </row>
    <row r="106" spans="2:65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2"/>
    </row>
  </sheetData>
  <sheetProtection algorithmName="SHA-512" hashValue="MSleYqvTl2CpXn4EYbHctfYUegHGKuHVpytkU/0WzGDoX32pAeh2WeThHPTAuf9U3Jb69aGRKqdZmrvX3B2s3g==" saltValue="khwadXALJxp535RAyqIRu4E34KiaH2RGbyQrIr3mLLUb9mZkO0Th3/SmAXdXHOKrzU7U+BUkiPQDmmAb1xqlHQ==" spinCount="100000" sheet="1" objects="1" scenarios="1" formatColumns="0" formatRows="0" autoFilter="0"/>
  <autoFilter ref="C87:K105" xr:uid="{00000000-0009-0000-0000-000001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93</v>
      </c>
      <c r="AZ2" s="151" t="s">
        <v>181</v>
      </c>
      <c r="BA2" s="151" t="s">
        <v>181</v>
      </c>
      <c r="BB2" s="151" t="s">
        <v>182</v>
      </c>
      <c r="BC2" s="151" t="s">
        <v>183</v>
      </c>
      <c r="BD2" s="151" t="s">
        <v>85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151" t="s">
        <v>184</v>
      </c>
      <c r="BA3" s="151" t="s">
        <v>184</v>
      </c>
      <c r="BB3" s="151" t="s">
        <v>185</v>
      </c>
      <c r="BC3" s="151" t="s">
        <v>186</v>
      </c>
      <c r="BD3" s="151" t="s">
        <v>85</v>
      </c>
    </row>
    <row r="4" spans="2:56" ht="24.95" customHeight="1">
      <c r="B4" s="20"/>
      <c r="D4" s="21" t="s">
        <v>112</v>
      </c>
      <c r="L4" s="20"/>
      <c r="M4" s="90" t="s">
        <v>10</v>
      </c>
      <c r="AT4" s="17" t="s">
        <v>4</v>
      </c>
      <c r="AZ4" s="151" t="s">
        <v>187</v>
      </c>
      <c r="BA4" s="151" t="s">
        <v>187</v>
      </c>
      <c r="BB4" s="151" t="s">
        <v>185</v>
      </c>
      <c r="BC4" s="151" t="s">
        <v>188</v>
      </c>
      <c r="BD4" s="151" t="s">
        <v>85</v>
      </c>
    </row>
    <row r="5" spans="2:56" ht="6.95" customHeight="1">
      <c r="B5" s="20"/>
      <c r="L5" s="20"/>
      <c r="AZ5" s="151" t="s">
        <v>189</v>
      </c>
      <c r="BA5" s="151" t="s">
        <v>190</v>
      </c>
      <c r="BB5" s="151" t="s">
        <v>182</v>
      </c>
      <c r="BC5" s="151" t="s">
        <v>191</v>
      </c>
      <c r="BD5" s="151" t="s">
        <v>85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2" t="str">
        <f>'Rekapitulace stavby'!K6</f>
        <v>MVE Vraňany – Rekonstrukce</v>
      </c>
      <c r="F7" s="323"/>
      <c r="G7" s="323"/>
      <c r="H7" s="323"/>
      <c r="L7" s="20"/>
    </row>
    <row r="8" spans="2:56" ht="12" customHeight="1">
      <c r="B8" s="20"/>
      <c r="D8" s="27" t="s">
        <v>113</v>
      </c>
      <c r="L8" s="20"/>
    </row>
    <row r="9" spans="2:56" s="1" customFormat="1" ht="16.5" customHeight="1">
      <c r="B9" s="32"/>
      <c r="E9" s="322" t="s">
        <v>114</v>
      </c>
      <c r="F9" s="324"/>
      <c r="G9" s="324"/>
      <c r="H9" s="324"/>
      <c r="L9" s="32"/>
    </row>
    <row r="10" spans="2:56" s="1" customFormat="1" ht="12" customHeight="1">
      <c r="B10" s="32"/>
      <c r="D10" s="27" t="s">
        <v>115</v>
      </c>
      <c r="L10" s="32"/>
    </row>
    <row r="11" spans="2:56" s="1" customFormat="1" ht="16.5" customHeight="1">
      <c r="B11" s="32"/>
      <c r="E11" s="281" t="s">
        <v>192</v>
      </c>
      <c r="F11" s="324"/>
      <c r="G11" s="324"/>
      <c r="H11" s="324"/>
      <c r="L11" s="32"/>
    </row>
    <row r="12" spans="2:56" s="1" customFormat="1" ht="11.25">
      <c r="B12" s="32"/>
      <c r="L12" s="32"/>
    </row>
    <row r="13" spans="2:5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5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16. 10. 2025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5" t="str">
        <f>'Rekapitulace stavby'!E14</f>
        <v>Vyplň údaj</v>
      </c>
      <c r="F20" s="306"/>
      <c r="G20" s="306"/>
      <c r="H20" s="30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11" t="s">
        <v>19</v>
      </c>
      <c r="F29" s="311"/>
      <c r="G29" s="311"/>
      <c r="H29" s="31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ROUND(J91,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ROUND((SUM(BE91:BE218)),  2)</f>
        <v>0</v>
      </c>
      <c r="I35" s="93">
        <v>0.21</v>
      </c>
      <c r="J35" s="83">
        <f>ROUND(((SUM(BE91:BE218))*I35),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ROUND((SUM(BF91:BF218)),  2)</f>
        <v>0</v>
      </c>
      <c r="I36" s="93">
        <v>0.12</v>
      </c>
      <c r="J36" s="83">
        <f>ROUND(((SUM(BF91:BF218))*I36),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ROUND((SUM(BG91:BG218)),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ROUND((SUM(BH91:BH218)),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ROUND((SUM(BI91:BI218)),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2" t="str">
        <f>E7</f>
        <v>MVE Vraňany – Rekonstrukce</v>
      </c>
      <c r="F50" s="323"/>
      <c r="G50" s="323"/>
      <c r="H50" s="32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22" t="s">
        <v>114</v>
      </c>
      <c r="F52" s="324"/>
      <c r="G52" s="324"/>
      <c r="H52" s="32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81" t="str">
        <f>E11</f>
        <v>SO 01 - Stavební úpravy pro provizorní uzávěr</v>
      </c>
      <c r="F54" s="324"/>
      <c r="G54" s="324"/>
      <c r="H54" s="32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MVE Vraňany</v>
      </c>
      <c r="I56" s="27" t="s">
        <v>23</v>
      </c>
      <c r="J56" s="49" t="str">
        <f>IF(J14="","",J14)</f>
        <v>16. 10. 2025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Povodí Vltavy, státní podnik</v>
      </c>
      <c r="I58" s="27" t="s">
        <v>33</v>
      </c>
      <c r="J58" s="30" t="str">
        <f>E23</f>
        <v>AQUATIS a.s.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Bc. Aneta Patková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J91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193</v>
      </c>
      <c r="E64" s="105"/>
      <c r="F64" s="105"/>
      <c r="G64" s="105"/>
      <c r="H64" s="105"/>
      <c r="I64" s="105"/>
      <c r="J64" s="106">
        <f>J92</f>
        <v>0</v>
      </c>
      <c r="L64" s="103"/>
    </row>
    <row r="65" spans="2:12" s="9" customFormat="1" ht="19.899999999999999" customHeight="1">
      <c r="B65" s="107"/>
      <c r="D65" s="108" t="s">
        <v>194</v>
      </c>
      <c r="E65" s="109"/>
      <c r="F65" s="109"/>
      <c r="G65" s="109"/>
      <c r="H65" s="109"/>
      <c r="I65" s="109"/>
      <c r="J65" s="110">
        <f>J93</f>
        <v>0</v>
      </c>
      <c r="L65" s="107"/>
    </row>
    <row r="66" spans="2:12" s="9" customFormat="1" ht="19.899999999999999" customHeight="1">
      <c r="B66" s="107"/>
      <c r="D66" s="108" t="s">
        <v>195</v>
      </c>
      <c r="E66" s="109"/>
      <c r="F66" s="109"/>
      <c r="G66" s="109"/>
      <c r="H66" s="109"/>
      <c r="I66" s="109"/>
      <c r="J66" s="110">
        <f>J98</f>
        <v>0</v>
      </c>
      <c r="L66" s="107"/>
    </row>
    <row r="67" spans="2:12" s="9" customFormat="1" ht="19.899999999999999" customHeight="1">
      <c r="B67" s="107"/>
      <c r="D67" s="108" t="s">
        <v>196</v>
      </c>
      <c r="E67" s="109"/>
      <c r="F67" s="109"/>
      <c r="G67" s="109"/>
      <c r="H67" s="109"/>
      <c r="I67" s="109"/>
      <c r="J67" s="110">
        <f>J116</f>
        <v>0</v>
      </c>
      <c r="L67" s="107"/>
    </row>
    <row r="68" spans="2:12" s="9" customFormat="1" ht="19.899999999999999" customHeight="1">
      <c r="B68" s="107"/>
      <c r="D68" s="108" t="s">
        <v>197</v>
      </c>
      <c r="E68" s="109"/>
      <c r="F68" s="109"/>
      <c r="G68" s="109"/>
      <c r="H68" s="109"/>
      <c r="I68" s="109"/>
      <c r="J68" s="110">
        <f>J204</f>
        <v>0</v>
      </c>
      <c r="L68" s="107"/>
    </row>
    <row r="69" spans="2:12" s="9" customFormat="1" ht="19.899999999999999" customHeight="1">
      <c r="B69" s="107"/>
      <c r="D69" s="108" t="s">
        <v>198</v>
      </c>
      <c r="E69" s="109"/>
      <c r="F69" s="109"/>
      <c r="G69" s="109"/>
      <c r="H69" s="109"/>
      <c r="I69" s="109"/>
      <c r="J69" s="110">
        <f>J215</f>
        <v>0</v>
      </c>
      <c r="L69" s="107"/>
    </row>
    <row r="70" spans="2:12" s="1" customFormat="1" ht="21.75" customHeight="1">
      <c r="B70" s="32"/>
      <c r="L70" s="32"/>
    </row>
    <row r="71" spans="2:12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5" spans="2:12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12" s="1" customFormat="1" ht="24.95" customHeight="1">
      <c r="B76" s="32"/>
      <c r="C76" s="21" t="s">
        <v>124</v>
      </c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16</v>
      </c>
      <c r="L78" s="32"/>
    </row>
    <row r="79" spans="2:12" s="1" customFormat="1" ht="16.5" customHeight="1">
      <c r="B79" s="32"/>
      <c r="E79" s="322" t="str">
        <f>E7</f>
        <v>MVE Vraňany – Rekonstrukce</v>
      </c>
      <c r="F79" s="323"/>
      <c r="G79" s="323"/>
      <c r="H79" s="323"/>
      <c r="L79" s="32"/>
    </row>
    <row r="80" spans="2:12" ht="12" customHeight="1">
      <c r="B80" s="20"/>
      <c r="C80" s="27" t="s">
        <v>113</v>
      </c>
      <c r="L80" s="20"/>
    </row>
    <row r="81" spans="2:65" s="1" customFormat="1" ht="16.5" customHeight="1">
      <c r="B81" s="32"/>
      <c r="E81" s="322" t="s">
        <v>114</v>
      </c>
      <c r="F81" s="324"/>
      <c r="G81" s="324"/>
      <c r="H81" s="324"/>
      <c r="L81" s="32"/>
    </row>
    <row r="82" spans="2:65" s="1" customFormat="1" ht="12" customHeight="1">
      <c r="B82" s="32"/>
      <c r="C82" s="27" t="s">
        <v>115</v>
      </c>
      <c r="L82" s="32"/>
    </row>
    <row r="83" spans="2:65" s="1" customFormat="1" ht="16.5" customHeight="1">
      <c r="B83" s="32"/>
      <c r="E83" s="281" t="str">
        <f>E11</f>
        <v>SO 01 - Stavební úpravy pro provizorní uzávěr</v>
      </c>
      <c r="F83" s="324"/>
      <c r="G83" s="324"/>
      <c r="H83" s="324"/>
      <c r="L83" s="32"/>
    </row>
    <row r="84" spans="2:65" s="1" customFormat="1" ht="6.95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F14</f>
        <v>MVE Vraňany</v>
      </c>
      <c r="I85" s="27" t="s">
        <v>23</v>
      </c>
      <c r="J85" s="49" t="str">
        <f>IF(J14="","",J14)</f>
        <v>16. 10. 2025</v>
      </c>
      <c r="L85" s="32"/>
    </row>
    <row r="86" spans="2:65" s="1" customFormat="1" ht="6.95" customHeight="1">
      <c r="B86" s="32"/>
      <c r="L86" s="32"/>
    </row>
    <row r="87" spans="2:65" s="1" customFormat="1" ht="15.2" customHeight="1">
      <c r="B87" s="32"/>
      <c r="C87" s="27" t="s">
        <v>25</v>
      </c>
      <c r="F87" s="25" t="str">
        <f>E17</f>
        <v>Povodí Vltavy, státní podnik</v>
      </c>
      <c r="I87" s="27" t="s">
        <v>33</v>
      </c>
      <c r="J87" s="30" t="str">
        <f>E23</f>
        <v>AQUATIS a.s.</v>
      </c>
      <c r="L87" s="32"/>
    </row>
    <row r="88" spans="2:65" s="1" customFormat="1" ht="15.2" customHeight="1">
      <c r="B88" s="32"/>
      <c r="C88" s="27" t="s">
        <v>31</v>
      </c>
      <c r="F88" s="25" t="str">
        <f>IF(E20="","",E20)</f>
        <v>Vyplň údaj</v>
      </c>
      <c r="I88" s="27" t="s">
        <v>38</v>
      </c>
      <c r="J88" s="30" t="str">
        <f>E26</f>
        <v>Bc. Aneta Patková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11"/>
      <c r="C90" s="112" t="s">
        <v>125</v>
      </c>
      <c r="D90" s="113" t="s">
        <v>61</v>
      </c>
      <c r="E90" s="113" t="s">
        <v>57</v>
      </c>
      <c r="F90" s="113" t="s">
        <v>58</v>
      </c>
      <c r="G90" s="113" t="s">
        <v>126</v>
      </c>
      <c r="H90" s="113" t="s">
        <v>127</v>
      </c>
      <c r="I90" s="113" t="s">
        <v>128</v>
      </c>
      <c r="J90" s="113" t="s">
        <v>119</v>
      </c>
      <c r="K90" s="114" t="s">
        <v>129</v>
      </c>
      <c r="L90" s="111"/>
      <c r="M90" s="56" t="s">
        <v>19</v>
      </c>
      <c r="N90" s="57" t="s">
        <v>46</v>
      </c>
      <c r="O90" s="57" t="s">
        <v>130</v>
      </c>
      <c r="P90" s="57" t="s">
        <v>131</v>
      </c>
      <c r="Q90" s="57" t="s">
        <v>132</v>
      </c>
      <c r="R90" s="57" t="s">
        <v>133</v>
      </c>
      <c r="S90" s="57" t="s">
        <v>134</v>
      </c>
      <c r="T90" s="58" t="s">
        <v>135</v>
      </c>
    </row>
    <row r="91" spans="2:65" s="1" customFormat="1" ht="22.9" customHeight="1">
      <c r="B91" s="32"/>
      <c r="C91" s="61" t="s">
        <v>136</v>
      </c>
      <c r="J91" s="115">
        <f>BK91</f>
        <v>0</v>
      </c>
      <c r="L91" s="32"/>
      <c r="M91" s="59"/>
      <c r="N91" s="50"/>
      <c r="O91" s="50"/>
      <c r="P91" s="116">
        <f>P92</f>
        <v>0</v>
      </c>
      <c r="Q91" s="50"/>
      <c r="R91" s="116">
        <f>R92</f>
        <v>0.186942</v>
      </c>
      <c r="S91" s="50"/>
      <c r="T91" s="117">
        <f>T92</f>
        <v>13.420624999999999</v>
      </c>
      <c r="AT91" s="17" t="s">
        <v>75</v>
      </c>
      <c r="AU91" s="17" t="s">
        <v>120</v>
      </c>
      <c r="BK91" s="118">
        <f>BK92</f>
        <v>0</v>
      </c>
    </row>
    <row r="92" spans="2:65" s="11" customFormat="1" ht="25.9" customHeight="1">
      <c r="B92" s="119"/>
      <c r="D92" s="120" t="s">
        <v>75</v>
      </c>
      <c r="E92" s="121" t="s">
        <v>199</v>
      </c>
      <c r="F92" s="121" t="s">
        <v>200</v>
      </c>
      <c r="I92" s="122"/>
      <c r="J92" s="123">
        <f>BK92</f>
        <v>0</v>
      </c>
      <c r="L92" s="119"/>
      <c r="M92" s="124"/>
      <c r="P92" s="125">
        <f>P93+P98+P116+P204+P215</f>
        <v>0</v>
      </c>
      <c r="R92" s="125">
        <f>R93+R98+R116+R204+R215</f>
        <v>0.186942</v>
      </c>
      <c r="T92" s="126">
        <f>T93+T98+T116+T204+T215</f>
        <v>13.420624999999999</v>
      </c>
      <c r="AR92" s="120" t="s">
        <v>83</v>
      </c>
      <c r="AT92" s="127" t="s">
        <v>75</v>
      </c>
      <c r="AU92" s="127" t="s">
        <v>76</v>
      </c>
      <c r="AY92" s="120" t="s">
        <v>140</v>
      </c>
      <c r="BK92" s="128">
        <f>BK93+BK98+BK116+BK204+BK215</f>
        <v>0</v>
      </c>
    </row>
    <row r="93" spans="2:65" s="11" customFormat="1" ht="22.9" customHeight="1">
      <c r="B93" s="119"/>
      <c r="D93" s="120" t="s">
        <v>75</v>
      </c>
      <c r="E93" s="146" t="s">
        <v>83</v>
      </c>
      <c r="F93" s="146" t="s">
        <v>201</v>
      </c>
      <c r="I93" s="122"/>
      <c r="J93" s="147">
        <f>BK93</f>
        <v>0</v>
      </c>
      <c r="L93" s="119"/>
      <c r="M93" s="124"/>
      <c r="P93" s="125">
        <f>SUM(P94:P97)</f>
        <v>0</v>
      </c>
      <c r="R93" s="125">
        <f>SUM(R94:R97)</f>
        <v>0</v>
      </c>
      <c r="T93" s="126">
        <f>SUM(T94:T97)</f>
        <v>0</v>
      </c>
      <c r="AR93" s="120" t="s">
        <v>83</v>
      </c>
      <c r="AT93" s="127" t="s">
        <v>75</v>
      </c>
      <c r="AU93" s="127" t="s">
        <v>83</v>
      </c>
      <c r="AY93" s="120" t="s">
        <v>140</v>
      </c>
      <c r="BK93" s="128">
        <f>SUM(BK94:BK97)</f>
        <v>0</v>
      </c>
    </row>
    <row r="94" spans="2:65" s="1" customFormat="1" ht="16.5" customHeight="1">
      <c r="B94" s="32"/>
      <c r="C94" s="129" t="s">
        <v>83</v>
      </c>
      <c r="D94" s="129" t="s">
        <v>141</v>
      </c>
      <c r="E94" s="130" t="s">
        <v>202</v>
      </c>
      <c r="F94" s="131" t="s">
        <v>203</v>
      </c>
      <c r="G94" s="132" t="s">
        <v>204</v>
      </c>
      <c r="H94" s="133">
        <v>1</v>
      </c>
      <c r="I94" s="134"/>
      <c r="J94" s="135">
        <f>ROUND(I94*H94,2)</f>
        <v>0</v>
      </c>
      <c r="K94" s="131" t="s">
        <v>19</v>
      </c>
      <c r="L94" s="32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139</v>
      </c>
      <c r="AT94" s="140" t="s">
        <v>141</v>
      </c>
      <c r="AU94" s="140" t="s">
        <v>85</v>
      </c>
      <c r="AY94" s="17" t="s">
        <v>140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7" t="s">
        <v>83</v>
      </c>
      <c r="BK94" s="141">
        <f>ROUND(I94*H94,2)</f>
        <v>0</v>
      </c>
      <c r="BL94" s="17" t="s">
        <v>139</v>
      </c>
      <c r="BM94" s="140" t="s">
        <v>205</v>
      </c>
    </row>
    <row r="95" spans="2:65" s="1" customFormat="1" ht="11.25">
      <c r="B95" s="32"/>
      <c r="D95" s="142" t="s">
        <v>147</v>
      </c>
      <c r="F95" s="143" t="s">
        <v>203</v>
      </c>
      <c r="I95" s="144"/>
      <c r="L95" s="32"/>
      <c r="M95" s="145"/>
      <c r="T95" s="53"/>
      <c r="AT95" s="17" t="s">
        <v>147</v>
      </c>
      <c r="AU95" s="17" t="s">
        <v>85</v>
      </c>
    </row>
    <row r="96" spans="2:65" s="1" customFormat="1" ht="16.5" customHeight="1">
      <c r="B96" s="32"/>
      <c r="C96" s="129" t="s">
        <v>85</v>
      </c>
      <c r="D96" s="129" t="s">
        <v>141</v>
      </c>
      <c r="E96" s="130" t="s">
        <v>206</v>
      </c>
      <c r="F96" s="131" t="s">
        <v>207</v>
      </c>
      <c r="G96" s="132" t="s">
        <v>204</v>
      </c>
      <c r="H96" s="133">
        <v>1</v>
      </c>
      <c r="I96" s="134"/>
      <c r="J96" s="135">
        <f>ROUND(I96*H96,2)</f>
        <v>0</v>
      </c>
      <c r="K96" s="131" t="s">
        <v>19</v>
      </c>
      <c r="L96" s="32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9">
        <f>S96*H96</f>
        <v>0</v>
      </c>
      <c r="AR96" s="140" t="s">
        <v>139</v>
      </c>
      <c r="AT96" s="140" t="s">
        <v>141</v>
      </c>
      <c r="AU96" s="140" t="s">
        <v>85</v>
      </c>
      <c r="AY96" s="17" t="s">
        <v>140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7" t="s">
        <v>83</v>
      </c>
      <c r="BK96" s="141">
        <f>ROUND(I96*H96,2)</f>
        <v>0</v>
      </c>
      <c r="BL96" s="17" t="s">
        <v>139</v>
      </c>
      <c r="BM96" s="140" t="s">
        <v>208</v>
      </c>
    </row>
    <row r="97" spans="2:65" s="1" customFormat="1" ht="11.25">
      <c r="B97" s="32"/>
      <c r="D97" s="142" t="s">
        <v>147</v>
      </c>
      <c r="F97" s="143" t="s">
        <v>209</v>
      </c>
      <c r="I97" s="144"/>
      <c r="L97" s="32"/>
      <c r="M97" s="145"/>
      <c r="T97" s="53"/>
      <c r="AT97" s="17" t="s">
        <v>147</v>
      </c>
      <c r="AU97" s="17" t="s">
        <v>85</v>
      </c>
    </row>
    <row r="98" spans="2:65" s="11" customFormat="1" ht="22.9" customHeight="1">
      <c r="B98" s="119"/>
      <c r="D98" s="120" t="s">
        <v>75</v>
      </c>
      <c r="E98" s="146" t="s">
        <v>153</v>
      </c>
      <c r="F98" s="146" t="s">
        <v>210</v>
      </c>
      <c r="I98" s="122"/>
      <c r="J98" s="147">
        <f>BK98</f>
        <v>0</v>
      </c>
      <c r="L98" s="119"/>
      <c r="M98" s="124"/>
      <c r="P98" s="125">
        <f>SUM(P99:P115)</f>
        <v>0</v>
      </c>
      <c r="R98" s="125">
        <f>SUM(R99:R115)</f>
        <v>8.4769999999999998E-2</v>
      </c>
      <c r="T98" s="126">
        <f>SUM(T99:T115)</f>
        <v>0</v>
      </c>
      <c r="AR98" s="120" t="s">
        <v>83</v>
      </c>
      <c r="AT98" s="127" t="s">
        <v>75</v>
      </c>
      <c r="AU98" s="127" t="s">
        <v>83</v>
      </c>
      <c r="AY98" s="120" t="s">
        <v>140</v>
      </c>
      <c r="BK98" s="128">
        <f>SUM(BK99:BK115)</f>
        <v>0</v>
      </c>
    </row>
    <row r="99" spans="2:65" s="1" customFormat="1" ht="16.5" customHeight="1">
      <c r="B99" s="32"/>
      <c r="C99" s="129" t="s">
        <v>153</v>
      </c>
      <c r="D99" s="129" t="s">
        <v>141</v>
      </c>
      <c r="E99" s="130" t="s">
        <v>211</v>
      </c>
      <c r="F99" s="131" t="s">
        <v>212</v>
      </c>
      <c r="G99" s="132" t="s">
        <v>213</v>
      </c>
      <c r="H99" s="133">
        <v>4.4779999999999998</v>
      </c>
      <c r="I99" s="134"/>
      <c r="J99" s="135">
        <f>ROUND(I99*H99,2)</f>
        <v>0</v>
      </c>
      <c r="K99" s="131" t="s">
        <v>214</v>
      </c>
      <c r="L99" s="32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139</v>
      </c>
      <c r="AT99" s="140" t="s">
        <v>141</v>
      </c>
      <c r="AU99" s="140" t="s">
        <v>85</v>
      </c>
      <c r="AY99" s="17" t="s">
        <v>140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7" t="s">
        <v>83</v>
      </c>
      <c r="BK99" s="141">
        <f>ROUND(I99*H99,2)</f>
        <v>0</v>
      </c>
      <c r="BL99" s="17" t="s">
        <v>139</v>
      </c>
      <c r="BM99" s="140" t="s">
        <v>215</v>
      </c>
    </row>
    <row r="100" spans="2:65" s="1" customFormat="1" ht="29.25">
      <c r="B100" s="32"/>
      <c r="D100" s="142" t="s">
        <v>147</v>
      </c>
      <c r="F100" s="143" t="s">
        <v>216</v>
      </c>
      <c r="I100" s="144"/>
      <c r="L100" s="32"/>
      <c r="M100" s="145"/>
      <c r="T100" s="53"/>
      <c r="AT100" s="17" t="s">
        <v>147</v>
      </c>
      <c r="AU100" s="17" t="s">
        <v>85</v>
      </c>
    </row>
    <row r="101" spans="2:65" s="1" customFormat="1" ht="11.25">
      <c r="B101" s="32"/>
      <c r="D101" s="152" t="s">
        <v>217</v>
      </c>
      <c r="F101" s="153" t="s">
        <v>218</v>
      </c>
      <c r="I101" s="144"/>
      <c r="L101" s="32"/>
      <c r="M101" s="145"/>
      <c r="T101" s="53"/>
      <c r="AT101" s="17" t="s">
        <v>217</v>
      </c>
      <c r="AU101" s="17" t="s">
        <v>85</v>
      </c>
    </row>
    <row r="102" spans="2:65" s="12" customFormat="1" ht="11.25">
      <c r="B102" s="154"/>
      <c r="D102" s="142" t="s">
        <v>219</v>
      </c>
      <c r="E102" s="155" t="s">
        <v>19</v>
      </c>
      <c r="F102" s="156" t="s">
        <v>220</v>
      </c>
      <c r="H102" s="155" t="s">
        <v>19</v>
      </c>
      <c r="I102" s="157"/>
      <c r="L102" s="154"/>
      <c r="M102" s="158"/>
      <c r="T102" s="159"/>
      <c r="AT102" s="155" t="s">
        <v>219</v>
      </c>
      <c r="AU102" s="155" t="s">
        <v>85</v>
      </c>
      <c r="AV102" s="12" t="s">
        <v>83</v>
      </c>
      <c r="AW102" s="12" t="s">
        <v>37</v>
      </c>
      <c r="AX102" s="12" t="s">
        <v>76</v>
      </c>
      <c r="AY102" s="155" t="s">
        <v>140</v>
      </c>
    </row>
    <row r="103" spans="2:65" s="12" customFormat="1" ht="11.25">
      <c r="B103" s="154"/>
      <c r="D103" s="142" t="s">
        <v>219</v>
      </c>
      <c r="E103" s="155" t="s">
        <v>19</v>
      </c>
      <c r="F103" s="156" t="s">
        <v>221</v>
      </c>
      <c r="H103" s="155" t="s">
        <v>19</v>
      </c>
      <c r="I103" s="157"/>
      <c r="L103" s="154"/>
      <c r="M103" s="158"/>
      <c r="T103" s="159"/>
      <c r="AT103" s="155" t="s">
        <v>219</v>
      </c>
      <c r="AU103" s="155" t="s">
        <v>85</v>
      </c>
      <c r="AV103" s="12" t="s">
        <v>83</v>
      </c>
      <c r="AW103" s="12" t="s">
        <v>37</v>
      </c>
      <c r="AX103" s="12" t="s">
        <v>76</v>
      </c>
      <c r="AY103" s="155" t="s">
        <v>140</v>
      </c>
    </row>
    <row r="104" spans="2:65" s="13" customFormat="1" ht="11.25">
      <c r="B104" s="160"/>
      <c r="D104" s="142" t="s">
        <v>219</v>
      </c>
      <c r="E104" s="161" t="s">
        <v>19</v>
      </c>
      <c r="F104" s="162" t="s">
        <v>222</v>
      </c>
      <c r="H104" s="163">
        <v>1.93</v>
      </c>
      <c r="I104" s="164"/>
      <c r="L104" s="160"/>
      <c r="M104" s="165"/>
      <c r="T104" s="166"/>
      <c r="AT104" s="161" t="s">
        <v>219</v>
      </c>
      <c r="AU104" s="161" t="s">
        <v>85</v>
      </c>
      <c r="AV104" s="13" t="s">
        <v>85</v>
      </c>
      <c r="AW104" s="13" t="s">
        <v>37</v>
      </c>
      <c r="AX104" s="13" t="s">
        <v>76</v>
      </c>
      <c r="AY104" s="161" t="s">
        <v>140</v>
      </c>
    </row>
    <row r="105" spans="2:65" s="13" customFormat="1" ht="11.25">
      <c r="B105" s="160"/>
      <c r="D105" s="142" t="s">
        <v>219</v>
      </c>
      <c r="E105" s="161" t="s">
        <v>19</v>
      </c>
      <c r="F105" s="162" t="s">
        <v>223</v>
      </c>
      <c r="H105" s="163">
        <v>2.548</v>
      </c>
      <c r="I105" s="164"/>
      <c r="L105" s="160"/>
      <c r="M105" s="165"/>
      <c r="T105" s="166"/>
      <c r="AT105" s="161" t="s">
        <v>219</v>
      </c>
      <c r="AU105" s="161" t="s">
        <v>85</v>
      </c>
      <c r="AV105" s="13" t="s">
        <v>85</v>
      </c>
      <c r="AW105" s="13" t="s">
        <v>37</v>
      </c>
      <c r="AX105" s="13" t="s">
        <v>76</v>
      </c>
      <c r="AY105" s="161" t="s">
        <v>140</v>
      </c>
    </row>
    <row r="106" spans="2:65" s="14" customFormat="1" ht="11.25">
      <c r="B106" s="167"/>
      <c r="D106" s="142" t="s">
        <v>219</v>
      </c>
      <c r="E106" s="168" t="s">
        <v>19</v>
      </c>
      <c r="F106" s="169" t="s">
        <v>224</v>
      </c>
      <c r="H106" s="170">
        <v>4.4779999999999998</v>
      </c>
      <c r="I106" s="171"/>
      <c r="L106" s="167"/>
      <c r="M106" s="172"/>
      <c r="T106" s="173"/>
      <c r="AT106" s="168" t="s">
        <v>219</v>
      </c>
      <c r="AU106" s="168" t="s">
        <v>85</v>
      </c>
      <c r="AV106" s="14" t="s">
        <v>139</v>
      </c>
      <c r="AW106" s="14" t="s">
        <v>37</v>
      </c>
      <c r="AX106" s="14" t="s">
        <v>83</v>
      </c>
      <c r="AY106" s="168" t="s">
        <v>140</v>
      </c>
    </row>
    <row r="107" spans="2:65" s="1" customFormat="1" ht="16.5" customHeight="1">
      <c r="B107" s="32"/>
      <c r="C107" s="129" t="s">
        <v>139</v>
      </c>
      <c r="D107" s="129" t="s">
        <v>141</v>
      </c>
      <c r="E107" s="130" t="s">
        <v>225</v>
      </c>
      <c r="F107" s="131" t="s">
        <v>226</v>
      </c>
      <c r="G107" s="132" t="s">
        <v>182</v>
      </c>
      <c r="H107" s="133">
        <v>9.8000000000000007</v>
      </c>
      <c r="I107" s="134"/>
      <c r="J107" s="135">
        <f>ROUND(I107*H107,2)</f>
        <v>0</v>
      </c>
      <c r="K107" s="131" t="s">
        <v>214</v>
      </c>
      <c r="L107" s="32"/>
      <c r="M107" s="136" t="s">
        <v>19</v>
      </c>
      <c r="N107" s="137" t="s">
        <v>47</v>
      </c>
      <c r="P107" s="138">
        <f>O107*H107</f>
        <v>0</v>
      </c>
      <c r="Q107" s="138">
        <v>8.6499999999999997E-3</v>
      </c>
      <c r="R107" s="138">
        <f>Q107*H107</f>
        <v>8.4769999999999998E-2</v>
      </c>
      <c r="S107" s="138">
        <v>0</v>
      </c>
      <c r="T107" s="139">
        <f>S107*H107</f>
        <v>0</v>
      </c>
      <c r="AR107" s="140" t="s">
        <v>139</v>
      </c>
      <c r="AT107" s="140" t="s">
        <v>141</v>
      </c>
      <c r="AU107" s="140" t="s">
        <v>85</v>
      </c>
      <c r="AY107" s="17" t="s">
        <v>140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7" t="s">
        <v>83</v>
      </c>
      <c r="BK107" s="141">
        <f>ROUND(I107*H107,2)</f>
        <v>0</v>
      </c>
      <c r="BL107" s="17" t="s">
        <v>139</v>
      </c>
      <c r="BM107" s="140" t="s">
        <v>227</v>
      </c>
    </row>
    <row r="108" spans="2:65" s="1" customFormat="1" ht="29.25">
      <c r="B108" s="32"/>
      <c r="D108" s="142" t="s">
        <v>147</v>
      </c>
      <c r="F108" s="143" t="s">
        <v>228</v>
      </c>
      <c r="I108" s="144"/>
      <c r="L108" s="32"/>
      <c r="M108" s="145"/>
      <c r="T108" s="53"/>
      <c r="AT108" s="17" t="s">
        <v>147</v>
      </c>
      <c r="AU108" s="17" t="s">
        <v>85</v>
      </c>
    </row>
    <row r="109" spans="2:65" s="1" customFormat="1" ht="11.25">
      <c r="B109" s="32"/>
      <c r="D109" s="152" t="s">
        <v>217</v>
      </c>
      <c r="F109" s="153" t="s">
        <v>229</v>
      </c>
      <c r="I109" s="144"/>
      <c r="L109" s="32"/>
      <c r="M109" s="145"/>
      <c r="T109" s="53"/>
      <c r="AT109" s="17" t="s">
        <v>217</v>
      </c>
      <c r="AU109" s="17" t="s">
        <v>85</v>
      </c>
    </row>
    <row r="110" spans="2:65" s="12" customFormat="1" ht="11.25">
      <c r="B110" s="154"/>
      <c r="D110" s="142" t="s">
        <v>219</v>
      </c>
      <c r="E110" s="155" t="s">
        <v>19</v>
      </c>
      <c r="F110" s="156" t="s">
        <v>220</v>
      </c>
      <c r="H110" s="155" t="s">
        <v>19</v>
      </c>
      <c r="I110" s="157"/>
      <c r="L110" s="154"/>
      <c r="M110" s="158"/>
      <c r="T110" s="159"/>
      <c r="AT110" s="155" t="s">
        <v>219</v>
      </c>
      <c r="AU110" s="155" t="s">
        <v>85</v>
      </c>
      <c r="AV110" s="12" t="s">
        <v>83</v>
      </c>
      <c r="AW110" s="12" t="s">
        <v>37</v>
      </c>
      <c r="AX110" s="12" t="s">
        <v>76</v>
      </c>
      <c r="AY110" s="155" t="s">
        <v>140</v>
      </c>
    </row>
    <row r="111" spans="2:65" s="12" customFormat="1" ht="11.25">
      <c r="B111" s="154"/>
      <c r="D111" s="142" t="s">
        <v>219</v>
      </c>
      <c r="E111" s="155" t="s">
        <v>19</v>
      </c>
      <c r="F111" s="156" t="s">
        <v>221</v>
      </c>
      <c r="H111" s="155" t="s">
        <v>19</v>
      </c>
      <c r="I111" s="157"/>
      <c r="L111" s="154"/>
      <c r="M111" s="158"/>
      <c r="T111" s="159"/>
      <c r="AT111" s="155" t="s">
        <v>219</v>
      </c>
      <c r="AU111" s="155" t="s">
        <v>85</v>
      </c>
      <c r="AV111" s="12" t="s">
        <v>83</v>
      </c>
      <c r="AW111" s="12" t="s">
        <v>37</v>
      </c>
      <c r="AX111" s="12" t="s">
        <v>76</v>
      </c>
      <c r="AY111" s="155" t="s">
        <v>140</v>
      </c>
    </row>
    <row r="112" spans="2:65" s="13" customFormat="1" ht="11.25">
      <c r="B112" s="160"/>
      <c r="D112" s="142" t="s">
        <v>219</v>
      </c>
      <c r="E112" s="161" t="s">
        <v>19</v>
      </c>
      <c r="F112" s="162" t="s">
        <v>230</v>
      </c>
      <c r="H112" s="163">
        <v>9.8000000000000007</v>
      </c>
      <c r="I112" s="164"/>
      <c r="L112" s="160"/>
      <c r="M112" s="165"/>
      <c r="T112" s="166"/>
      <c r="AT112" s="161" t="s">
        <v>219</v>
      </c>
      <c r="AU112" s="161" t="s">
        <v>85</v>
      </c>
      <c r="AV112" s="13" t="s">
        <v>85</v>
      </c>
      <c r="AW112" s="13" t="s">
        <v>37</v>
      </c>
      <c r="AX112" s="13" t="s">
        <v>83</v>
      </c>
      <c r="AY112" s="161" t="s">
        <v>140</v>
      </c>
    </row>
    <row r="113" spans="2:65" s="1" customFormat="1" ht="16.5" customHeight="1">
      <c r="B113" s="32"/>
      <c r="C113" s="129" t="s">
        <v>164</v>
      </c>
      <c r="D113" s="129" t="s">
        <v>141</v>
      </c>
      <c r="E113" s="130" t="s">
        <v>231</v>
      </c>
      <c r="F113" s="131" t="s">
        <v>232</v>
      </c>
      <c r="G113" s="132" t="s">
        <v>182</v>
      </c>
      <c r="H113" s="133">
        <v>9.8000000000000007</v>
      </c>
      <c r="I113" s="134"/>
      <c r="J113" s="135">
        <f>ROUND(I113*H113,2)</f>
        <v>0</v>
      </c>
      <c r="K113" s="131" t="s">
        <v>214</v>
      </c>
      <c r="L113" s="32"/>
      <c r="M113" s="136" t="s">
        <v>19</v>
      </c>
      <c r="N113" s="137" t="s">
        <v>47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139</v>
      </c>
      <c r="AT113" s="140" t="s">
        <v>141</v>
      </c>
      <c r="AU113" s="140" t="s">
        <v>85</v>
      </c>
      <c r="AY113" s="17" t="s">
        <v>140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7" t="s">
        <v>83</v>
      </c>
      <c r="BK113" s="141">
        <f>ROUND(I113*H113,2)</f>
        <v>0</v>
      </c>
      <c r="BL113" s="17" t="s">
        <v>139</v>
      </c>
      <c r="BM113" s="140" t="s">
        <v>233</v>
      </c>
    </row>
    <row r="114" spans="2:65" s="1" customFormat="1" ht="29.25">
      <c r="B114" s="32"/>
      <c r="D114" s="142" t="s">
        <v>147</v>
      </c>
      <c r="F114" s="143" t="s">
        <v>234</v>
      </c>
      <c r="I114" s="144"/>
      <c r="L114" s="32"/>
      <c r="M114" s="145"/>
      <c r="T114" s="53"/>
      <c r="AT114" s="17" t="s">
        <v>147</v>
      </c>
      <c r="AU114" s="17" t="s">
        <v>85</v>
      </c>
    </row>
    <row r="115" spans="2:65" s="1" customFormat="1" ht="11.25">
      <c r="B115" s="32"/>
      <c r="D115" s="152" t="s">
        <v>217</v>
      </c>
      <c r="F115" s="153" t="s">
        <v>235</v>
      </c>
      <c r="I115" s="144"/>
      <c r="L115" s="32"/>
      <c r="M115" s="145"/>
      <c r="T115" s="53"/>
      <c r="AT115" s="17" t="s">
        <v>217</v>
      </c>
      <c r="AU115" s="17" t="s">
        <v>85</v>
      </c>
    </row>
    <row r="116" spans="2:65" s="11" customFormat="1" ht="22.9" customHeight="1">
      <c r="B116" s="119"/>
      <c r="D116" s="120" t="s">
        <v>75</v>
      </c>
      <c r="E116" s="146" t="s">
        <v>236</v>
      </c>
      <c r="F116" s="146" t="s">
        <v>237</v>
      </c>
      <c r="I116" s="122"/>
      <c r="J116" s="147">
        <f>BK116</f>
        <v>0</v>
      </c>
      <c r="L116" s="119"/>
      <c r="M116" s="124"/>
      <c r="P116" s="125">
        <f>SUM(P117:P203)</f>
        <v>0</v>
      </c>
      <c r="R116" s="125">
        <f>SUM(R117:R203)</f>
        <v>0.10217200000000001</v>
      </c>
      <c r="T116" s="126">
        <f>SUM(T117:T203)</f>
        <v>13.420624999999999</v>
      </c>
      <c r="AR116" s="120" t="s">
        <v>83</v>
      </c>
      <c r="AT116" s="127" t="s">
        <v>75</v>
      </c>
      <c r="AU116" s="127" t="s">
        <v>83</v>
      </c>
      <c r="AY116" s="120" t="s">
        <v>140</v>
      </c>
      <c r="BK116" s="128">
        <f>SUM(BK117:BK203)</f>
        <v>0</v>
      </c>
    </row>
    <row r="117" spans="2:65" s="1" customFormat="1" ht="21.75" customHeight="1">
      <c r="B117" s="32"/>
      <c r="C117" s="129" t="s">
        <v>171</v>
      </c>
      <c r="D117" s="129" t="s">
        <v>141</v>
      </c>
      <c r="E117" s="130" t="s">
        <v>238</v>
      </c>
      <c r="F117" s="131" t="s">
        <v>239</v>
      </c>
      <c r="G117" s="132" t="s">
        <v>182</v>
      </c>
      <c r="H117" s="133">
        <v>19.600000000000001</v>
      </c>
      <c r="I117" s="134"/>
      <c r="J117" s="135">
        <f>ROUND(I117*H117,2)</f>
        <v>0</v>
      </c>
      <c r="K117" s="131" t="s">
        <v>214</v>
      </c>
      <c r="L117" s="32"/>
      <c r="M117" s="136" t="s">
        <v>19</v>
      </c>
      <c r="N117" s="137" t="s">
        <v>47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139</v>
      </c>
      <c r="AT117" s="140" t="s">
        <v>141</v>
      </c>
      <c r="AU117" s="140" t="s">
        <v>85</v>
      </c>
      <c r="AY117" s="17" t="s">
        <v>140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7" t="s">
        <v>83</v>
      </c>
      <c r="BK117" s="141">
        <f>ROUND(I117*H117,2)</f>
        <v>0</v>
      </c>
      <c r="BL117" s="17" t="s">
        <v>139</v>
      </c>
      <c r="BM117" s="140" t="s">
        <v>240</v>
      </c>
    </row>
    <row r="118" spans="2:65" s="1" customFormat="1" ht="19.5">
      <c r="B118" s="32"/>
      <c r="D118" s="142" t="s">
        <v>147</v>
      </c>
      <c r="F118" s="143" t="s">
        <v>241</v>
      </c>
      <c r="I118" s="144"/>
      <c r="L118" s="32"/>
      <c r="M118" s="145"/>
      <c r="T118" s="53"/>
      <c r="AT118" s="17" t="s">
        <v>147</v>
      </c>
      <c r="AU118" s="17" t="s">
        <v>85</v>
      </c>
    </row>
    <row r="119" spans="2:65" s="1" customFormat="1" ht="11.25">
      <c r="B119" s="32"/>
      <c r="D119" s="152" t="s">
        <v>217</v>
      </c>
      <c r="F119" s="153" t="s">
        <v>242</v>
      </c>
      <c r="I119" s="144"/>
      <c r="L119" s="32"/>
      <c r="M119" s="145"/>
      <c r="T119" s="53"/>
      <c r="AT119" s="17" t="s">
        <v>217</v>
      </c>
      <c r="AU119" s="17" t="s">
        <v>85</v>
      </c>
    </row>
    <row r="120" spans="2:65" s="12" customFormat="1" ht="11.25">
      <c r="B120" s="154"/>
      <c r="D120" s="142" t="s">
        <v>219</v>
      </c>
      <c r="E120" s="155" t="s">
        <v>19</v>
      </c>
      <c r="F120" s="156" t="s">
        <v>243</v>
      </c>
      <c r="H120" s="155" t="s">
        <v>19</v>
      </c>
      <c r="I120" s="157"/>
      <c r="L120" s="154"/>
      <c r="M120" s="158"/>
      <c r="T120" s="159"/>
      <c r="AT120" s="155" t="s">
        <v>219</v>
      </c>
      <c r="AU120" s="155" t="s">
        <v>85</v>
      </c>
      <c r="AV120" s="12" t="s">
        <v>83</v>
      </c>
      <c r="AW120" s="12" t="s">
        <v>37</v>
      </c>
      <c r="AX120" s="12" t="s">
        <v>76</v>
      </c>
      <c r="AY120" s="155" t="s">
        <v>140</v>
      </c>
    </row>
    <row r="121" spans="2:65" s="13" customFormat="1" ht="11.25">
      <c r="B121" s="160"/>
      <c r="D121" s="142" t="s">
        <v>219</v>
      </c>
      <c r="E121" s="161" t="s">
        <v>189</v>
      </c>
      <c r="F121" s="162" t="s">
        <v>244</v>
      </c>
      <c r="H121" s="163">
        <v>19.600000000000001</v>
      </c>
      <c r="I121" s="164"/>
      <c r="L121" s="160"/>
      <c r="M121" s="165"/>
      <c r="T121" s="166"/>
      <c r="AT121" s="161" t="s">
        <v>219</v>
      </c>
      <c r="AU121" s="161" t="s">
        <v>85</v>
      </c>
      <c r="AV121" s="13" t="s">
        <v>85</v>
      </c>
      <c r="AW121" s="13" t="s">
        <v>37</v>
      </c>
      <c r="AX121" s="13" t="s">
        <v>83</v>
      </c>
      <c r="AY121" s="161" t="s">
        <v>140</v>
      </c>
    </row>
    <row r="122" spans="2:65" s="1" customFormat="1" ht="24.2" customHeight="1">
      <c r="B122" s="32"/>
      <c r="C122" s="129" t="s">
        <v>176</v>
      </c>
      <c r="D122" s="129" t="s">
        <v>141</v>
      </c>
      <c r="E122" s="130" t="s">
        <v>245</v>
      </c>
      <c r="F122" s="131" t="s">
        <v>246</v>
      </c>
      <c r="G122" s="132" t="s">
        <v>182</v>
      </c>
      <c r="H122" s="133">
        <v>1176</v>
      </c>
      <c r="I122" s="134"/>
      <c r="J122" s="135">
        <f>ROUND(I122*H122,2)</f>
        <v>0</v>
      </c>
      <c r="K122" s="131" t="s">
        <v>214</v>
      </c>
      <c r="L122" s="32"/>
      <c r="M122" s="136" t="s">
        <v>19</v>
      </c>
      <c r="N122" s="137" t="s">
        <v>47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139</v>
      </c>
      <c r="AT122" s="140" t="s">
        <v>141</v>
      </c>
      <c r="AU122" s="140" t="s">
        <v>85</v>
      </c>
      <c r="AY122" s="17" t="s">
        <v>140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7" t="s">
        <v>83</v>
      </c>
      <c r="BK122" s="141">
        <f>ROUND(I122*H122,2)</f>
        <v>0</v>
      </c>
      <c r="BL122" s="17" t="s">
        <v>139</v>
      </c>
      <c r="BM122" s="140" t="s">
        <v>247</v>
      </c>
    </row>
    <row r="123" spans="2:65" s="1" customFormat="1" ht="19.5">
      <c r="B123" s="32"/>
      <c r="D123" s="142" t="s">
        <v>147</v>
      </c>
      <c r="F123" s="143" t="s">
        <v>248</v>
      </c>
      <c r="I123" s="144"/>
      <c r="L123" s="32"/>
      <c r="M123" s="145"/>
      <c r="T123" s="53"/>
      <c r="AT123" s="17" t="s">
        <v>147</v>
      </c>
      <c r="AU123" s="17" t="s">
        <v>85</v>
      </c>
    </row>
    <row r="124" spans="2:65" s="1" customFormat="1" ht="11.25">
      <c r="B124" s="32"/>
      <c r="D124" s="152" t="s">
        <v>217</v>
      </c>
      <c r="F124" s="153" t="s">
        <v>249</v>
      </c>
      <c r="I124" s="144"/>
      <c r="L124" s="32"/>
      <c r="M124" s="145"/>
      <c r="T124" s="53"/>
      <c r="AT124" s="17" t="s">
        <v>217</v>
      </c>
      <c r="AU124" s="17" t="s">
        <v>85</v>
      </c>
    </row>
    <row r="125" spans="2:65" s="13" customFormat="1" ht="11.25">
      <c r="B125" s="160"/>
      <c r="D125" s="142" t="s">
        <v>219</v>
      </c>
      <c r="E125" s="161" t="s">
        <v>19</v>
      </c>
      <c r="F125" s="162" t="s">
        <v>250</v>
      </c>
      <c r="H125" s="163">
        <v>1176</v>
      </c>
      <c r="I125" s="164"/>
      <c r="L125" s="160"/>
      <c r="M125" s="165"/>
      <c r="T125" s="166"/>
      <c r="AT125" s="161" t="s">
        <v>219</v>
      </c>
      <c r="AU125" s="161" t="s">
        <v>85</v>
      </c>
      <c r="AV125" s="13" t="s">
        <v>85</v>
      </c>
      <c r="AW125" s="13" t="s">
        <v>37</v>
      </c>
      <c r="AX125" s="13" t="s">
        <v>83</v>
      </c>
      <c r="AY125" s="161" t="s">
        <v>140</v>
      </c>
    </row>
    <row r="126" spans="2:65" s="1" customFormat="1" ht="24.2" customHeight="1">
      <c r="B126" s="32"/>
      <c r="C126" s="129" t="s">
        <v>251</v>
      </c>
      <c r="D126" s="129" t="s">
        <v>141</v>
      </c>
      <c r="E126" s="130" t="s">
        <v>252</v>
      </c>
      <c r="F126" s="131" t="s">
        <v>253</v>
      </c>
      <c r="G126" s="132" t="s">
        <v>182</v>
      </c>
      <c r="H126" s="133">
        <v>19.600000000000001</v>
      </c>
      <c r="I126" s="134"/>
      <c r="J126" s="135">
        <f>ROUND(I126*H126,2)</f>
        <v>0</v>
      </c>
      <c r="K126" s="131" t="s">
        <v>214</v>
      </c>
      <c r="L126" s="32"/>
      <c r="M126" s="136" t="s">
        <v>19</v>
      </c>
      <c r="N126" s="137" t="s">
        <v>47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139</v>
      </c>
      <c r="AT126" s="140" t="s">
        <v>141</v>
      </c>
      <c r="AU126" s="140" t="s">
        <v>85</v>
      </c>
      <c r="AY126" s="17" t="s">
        <v>140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7" t="s">
        <v>83</v>
      </c>
      <c r="BK126" s="141">
        <f>ROUND(I126*H126,2)</f>
        <v>0</v>
      </c>
      <c r="BL126" s="17" t="s">
        <v>139</v>
      </c>
      <c r="BM126" s="140" t="s">
        <v>254</v>
      </c>
    </row>
    <row r="127" spans="2:65" s="1" customFormat="1" ht="19.5">
      <c r="B127" s="32"/>
      <c r="D127" s="142" t="s">
        <v>147</v>
      </c>
      <c r="F127" s="143" t="s">
        <v>255</v>
      </c>
      <c r="I127" s="144"/>
      <c r="L127" s="32"/>
      <c r="M127" s="145"/>
      <c r="T127" s="53"/>
      <c r="AT127" s="17" t="s">
        <v>147</v>
      </c>
      <c r="AU127" s="17" t="s">
        <v>85</v>
      </c>
    </row>
    <row r="128" spans="2:65" s="1" customFormat="1" ht="11.25">
      <c r="B128" s="32"/>
      <c r="D128" s="152" t="s">
        <v>217</v>
      </c>
      <c r="F128" s="153" t="s">
        <v>256</v>
      </c>
      <c r="I128" s="144"/>
      <c r="L128" s="32"/>
      <c r="M128" s="145"/>
      <c r="T128" s="53"/>
      <c r="AT128" s="17" t="s">
        <v>217</v>
      </c>
      <c r="AU128" s="17" t="s">
        <v>85</v>
      </c>
    </row>
    <row r="129" spans="2:65" s="13" customFormat="1" ht="11.25">
      <c r="B129" s="160"/>
      <c r="D129" s="142" t="s">
        <v>219</v>
      </c>
      <c r="E129" s="161" t="s">
        <v>19</v>
      </c>
      <c r="F129" s="162" t="s">
        <v>189</v>
      </c>
      <c r="H129" s="163">
        <v>19.600000000000001</v>
      </c>
      <c r="I129" s="164"/>
      <c r="L129" s="160"/>
      <c r="M129" s="165"/>
      <c r="T129" s="166"/>
      <c r="AT129" s="161" t="s">
        <v>219</v>
      </c>
      <c r="AU129" s="161" t="s">
        <v>85</v>
      </c>
      <c r="AV129" s="13" t="s">
        <v>85</v>
      </c>
      <c r="AW129" s="13" t="s">
        <v>37</v>
      </c>
      <c r="AX129" s="13" t="s">
        <v>83</v>
      </c>
      <c r="AY129" s="161" t="s">
        <v>140</v>
      </c>
    </row>
    <row r="130" spans="2:65" s="1" customFormat="1" ht="16.5" customHeight="1">
      <c r="B130" s="32"/>
      <c r="C130" s="129" t="s">
        <v>236</v>
      </c>
      <c r="D130" s="129" t="s">
        <v>141</v>
      </c>
      <c r="E130" s="130" t="s">
        <v>257</v>
      </c>
      <c r="F130" s="131" t="s">
        <v>258</v>
      </c>
      <c r="G130" s="132" t="s">
        <v>213</v>
      </c>
      <c r="H130" s="133">
        <v>5.0659999999999998</v>
      </c>
      <c r="I130" s="134"/>
      <c r="J130" s="135">
        <f>ROUND(I130*H130,2)</f>
        <v>0</v>
      </c>
      <c r="K130" s="131" t="s">
        <v>214</v>
      </c>
      <c r="L130" s="32"/>
      <c r="M130" s="136" t="s">
        <v>19</v>
      </c>
      <c r="N130" s="137" t="s">
        <v>47</v>
      </c>
      <c r="P130" s="138">
        <f>O130*H130</f>
        <v>0</v>
      </c>
      <c r="Q130" s="138">
        <v>0</v>
      </c>
      <c r="R130" s="138">
        <f>Q130*H130</f>
        <v>0</v>
      </c>
      <c r="S130" s="138">
        <v>2.5</v>
      </c>
      <c r="T130" s="139">
        <f>S130*H130</f>
        <v>12.664999999999999</v>
      </c>
      <c r="AR130" s="140" t="s">
        <v>139</v>
      </c>
      <c r="AT130" s="140" t="s">
        <v>141</v>
      </c>
      <c r="AU130" s="140" t="s">
        <v>85</v>
      </c>
      <c r="AY130" s="17" t="s">
        <v>140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7" t="s">
        <v>83</v>
      </c>
      <c r="BK130" s="141">
        <f>ROUND(I130*H130,2)</f>
        <v>0</v>
      </c>
      <c r="BL130" s="17" t="s">
        <v>139</v>
      </c>
      <c r="BM130" s="140" t="s">
        <v>259</v>
      </c>
    </row>
    <row r="131" spans="2:65" s="1" customFormat="1" ht="19.5">
      <c r="B131" s="32"/>
      <c r="D131" s="142" t="s">
        <v>147</v>
      </c>
      <c r="F131" s="143" t="s">
        <v>260</v>
      </c>
      <c r="I131" s="144"/>
      <c r="L131" s="32"/>
      <c r="M131" s="145"/>
      <c r="T131" s="53"/>
      <c r="AT131" s="17" t="s">
        <v>147</v>
      </c>
      <c r="AU131" s="17" t="s">
        <v>85</v>
      </c>
    </row>
    <row r="132" spans="2:65" s="1" customFormat="1" ht="11.25">
      <c r="B132" s="32"/>
      <c r="D132" s="152" t="s">
        <v>217</v>
      </c>
      <c r="F132" s="153" t="s">
        <v>261</v>
      </c>
      <c r="I132" s="144"/>
      <c r="L132" s="32"/>
      <c r="M132" s="145"/>
      <c r="T132" s="53"/>
      <c r="AT132" s="17" t="s">
        <v>217</v>
      </c>
      <c r="AU132" s="17" t="s">
        <v>85</v>
      </c>
    </row>
    <row r="133" spans="2:65" s="12" customFormat="1" ht="11.25">
      <c r="B133" s="154"/>
      <c r="D133" s="142" t="s">
        <v>219</v>
      </c>
      <c r="E133" s="155" t="s">
        <v>19</v>
      </c>
      <c r="F133" s="156" t="s">
        <v>262</v>
      </c>
      <c r="H133" s="155" t="s">
        <v>19</v>
      </c>
      <c r="I133" s="157"/>
      <c r="L133" s="154"/>
      <c r="M133" s="158"/>
      <c r="T133" s="159"/>
      <c r="AT133" s="155" t="s">
        <v>219</v>
      </c>
      <c r="AU133" s="155" t="s">
        <v>85</v>
      </c>
      <c r="AV133" s="12" t="s">
        <v>83</v>
      </c>
      <c r="AW133" s="12" t="s">
        <v>37</v>
      </c>
      <c r="AX133" s="12" t="s">
        <v>76</v>
      </c>
      <c r="AY133" s="155" t="s">
        <v>140</v>
      </c>
    </row>
    <row r="134" spans="2:65" s="12" customFormat="1" ht="11.25">
      <c r="B134" s="154"/>
      <c r="D134" s="142" t="s">
        <v>219</v>
      </c>
      <c r="E134" s="155" t="s">
        <v>19</v>
      </c>
      <c r="F134" s="156" t="s">
        <v>221</v>
      </c>
      <c r="H134" s="155" t="s">
        <v>19</v>
      </c>
      <c r="I134" s="157"/>
      <c r="L134" s="154"/>
      <c r="M134" s="158"/>
      <c r="T134" s="159"/>
      <c r="AT134" s="155" t="s">
        <v>219</v>
      </c>
      <c r="AU134" s="155" t="s">
        <v>85</v>
      </c>
      <c r="AV134" s="12" t="s">
        <v>83</v>
      </c>
      <c r="AW134" s="12" t="s">
        <v>37</v>
      </c>
      <c r="AX134" s="12" t="s">
        <v>76</v>
      </c>
      <c r="AY134" s="155" t="s">
        <v>140</v>
      </c>
    </row>
    <row r="135" spans="2:65" s="13" customFormat="1" ht="11.25">
      <c r="B135" s="160"/>
      <c r="D135" s="142" t="s">
        <v>219</v>
      </c>
      <c r="E135" s="161" t="s">
        <v>19</v>
      </c>
      <c r="F135" s="162" t="s">
        <v>263</v>
      </c>
      <c r="H135" s="163">
        <v>1.93</v>
      </c>
      <c r="I135" s="164"/>
      <c r="L135" s="160"/>
      <c r="M135" s="165"/>
      <c r="T135" s="166"/>
      <c r="AT135" s="161" t="s">
        <v>219</v>
      </c>
      <c r="AU135" s="161" t="s">
        <v>85</v>
      </c>
      <c r="AV135" s="13" t="s">
        <v>85</v>
      </c>
      <c r="AW135" s="13" t="s">
        <v>37</v>
      </c>
      <c r="AX135" s="13" t="s">
        <v>76</v>
      </c>
      <c r="AY135" s="161" t="s">
        <v>140</v>
      </c>
    </row>
    <row r="136" spans="2:65" s="13" customFormat="1" ht="11.25">
      <c r="B136" s="160"/>
      <c r="D136" s="142" t="s">
        <v>219</v>
      </c>
      <c r="E136" s="161" t="s">
        <v>19</v>
      </c>
      <c r="F136" s="162" t="s">
        <v>264</v>
      </c>
      <c r="H136" s="163">
        <v>3.1360000000000001</v>
      </c>
      <c r="I136" s="164"/>
      <c r="L136" s="160"/>
      <c r="M136" s="165"/>
      <c r="T136" s="166"/>
      <c r="AT136" s="161" t="s">
        <v>219</v>
      </c>
      <c r="AU136" s="161" t="s">
        <v>85</v>
      </c>
      <c r="AV136" s="13" t="s">
        <v>85</v>
      </c>
      <c r="AW136" s="13" t="s">
        <v>37</v>
      </c>
      <c r="AX136" s="13" t="s">
        <v>76</v>
      </c>
      <c r="AY136" s="161" t="s">
        <v>140</v>
      </c>
    </row>
    <row r="137" spans="2:65" s="14" customFormat="1" ht="11.25">
      <c r="B137" s="167"/>
      <c r="D137" s="142" t="s">
        <v>219</v>
      </c>
      <c r="E137" s="168" t="s">
        <v>19</v>
      </c>
      <c r="F137" s="169" t="s">
        <v>224</v>
      </c>
      <c r="H137" s="170">
        <v>5.0659999999999998</v>
      </c>
      <c r="I137" s="171"/>
      <c r="L137" s="167"/>
      <c r="M137" s="172"/>
      <c r="T137" s="173"/>
      <c r="AT137" s="168" t="s">
        <v>219</v>
      </c>
      <c r="AU137" s="168" t="s">
        <v>85</v>
      </c>
      <c r="AV137" s="14" t="s">
        <v>139</v>
      </c>
      <c r="AW137" s="14" t="s">
        <v>37</v>
      </c>
      <c r="AX137" s="14" t="s">
        <v>83</v>
      </c>
      <c r="AY137" s="168" t="s">
        <v>140</v>
      </c>
    </row>
    <row r="138" spans="2:65" s="1" customFormat="1" ht="21.75" customHeight="1">
      <c r="B138" s="32"/>
      <c r="C138" s="129" t="s">
        <v>265</v>
      </c>
      <c r="D138" s="129" t="s">
        <v>141</v>
      </c>
      <c r="E138" s="130" t="s">
        <v>266</v>
      </c>
      <c r="F138" s="131" t="s">
        <v>267</v>
      </c>
      <c r="G138" s="132" t="s">
        <v>185</v>
      </c>
      <c r="H138" s="133">
        <v>20.9</v>
      </c>
      <c r="I138" s="134"/>
      <c r="J138" s="135">
        <f>ROUND(I138*H138,2)</f>
        <v>0</v>
      </c>
      <c r="K138" s="131" t="s">
        <v>214</v>
      </c>
      <c r="L138" s="32"/>
      <c r="M138" s="136" t="s">
        <v>19</v>
      </c>
      <c r="N138" s="137" t="s">
        <v>47</v>
      </c>
      <c r="P138" s="138">
        <f>O138*H138</f>
        <v>0</v>
      </c>
      <c r="Q138" s="138">
        <v>2.0000000000000001E-4</v>
      </c>
      <c r="R138" s="138">
        <f>Q138*H138</f>
        <v>4.1799999999999997E-3</v>
      </c>
      <c r="S138" s="138">
        <v>0</v>
      </c>
      <c r="T138" s="139">
        <f>S138*H138</f>
        <v>0</v>
      </c>
      <c r="AR138" s="140" t="s">
        <v>139</v>
      </c>
      <c r="AT138" s="140" t="s">
        <v>141</v>
      </c>
      <c r="AU138" s="140" t="s">
        <v>85</v>
      </c>
      <c r="AY138" s="17" t="s">
        <v>140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7" t="s">
        <v>83</v>
      </c>
      <c r="BK138" s="141">
        <f>ROUND(I138*H138,2)</f>
        <v>0</v>
      </c>
      <c r="BL138" s="17" t="s">
        <v>139</v>
      </c>
      <c r="BM138" s="140" t="s">
        <v>268</v>
      </c>
    </row>
    <row r="139" spans="2:65" s="1" customFormat="1" ht="19.5">
      <c r="B139" s="32"/>
      <c r="D139" s="142" t="s">
        <v>147</v>
      </c>
      <c r="F139" s="143" t="s">
        <v>269</v>
      </c>
      <c r="I139" s="144"/>
      <c r="L139" s="32"/>
      <c r="M139" s="145"/>
      <c r="T139" s="53"/>
      <c r="AT139" s="17" t="s">
        <v>147</v>
      </c>
      <c r="AU139" s="17" t="s">
        <v>85</v>
      </c>
    </row>
    <row r="140" spans="2:65" s="1" customFormat="1" ht="11.25">
      <c r="B140" s="32"/>
      <c r="D140" s="152" t="s">
        <v>217</v>
      </c>
      <c r="F140" s="153" t="s">
        <v>270</v>
      </c>
      <c r="I140" s="144"/>
      <c r="L140" s="32"/>
      <c r="M140" s="145"/>
      <c r="T140" s="53"/>
      <c r="AT140" s="17" t="s">
        <v>217</v>
      </c>
      <c r="AU140" s="17" t="s">
        <v>85</v>
      </c>
    </row>
    <row r="141" spans="2:65" s="12" customFormat="1" ht="11.25">
      <c r="B141" s="154"/>
      <c r="D141" s="142" t="s">
        <v>219</v>
      </c>
      <c r="E141" s="155" t="s">
        <v>19</v>
      </c>
      <c r="F141" s="156" t="s">
        <v>221</v>
      </c>
      <c r="H141" s="155" t="s">
        <v>19</v>
      </c>
      <c r="I141" s="157"/>
      <c r="L141" s="154"/>
      <c r="M141" s="158"/>
      <c r="T141" s="159"/>
      <c r="AT141" s="155" t="s">
        <v>219</v>
      </c>
      <c r="AU141" s="155" t="s">
        <v>85</v>
      </c>
      <c r="AV141" s="12" t="s">
        <v>83</v>
      </c>
      <c r="AW141" s="12" t="s">
        <v>37</v>
      </c>
      <c r="AX141" s="12" t="s">
        <v>76</v>
      </c>
      <c r="AY141" s="155" t="s">
        <v>140</v>
      </c>
    </row>
    <row r="142" spans="2:65" s="13" customFormat="1" ht="11.25">
      <c r="B142" s="160"/>
      <c r="D142" s="142" t="s">
        <v>219</v>
      </c>
      <c r="E142" s="161" t="s">
        <v>19</v>
      </c>
      <c r="F142" s="162" t="s">
        <v>271</v>
      </c>
      <c r="H142" s="163">
        <v>20.9</v>
      </c>
      <c r="I142" s="164"/>
      <c r="L142" s="160"/>
      <c r="M142" s="165"/>
      <c r="T142" s="166"/>
      <c r="AT142" s="161" t="s">
        <v>219</v>
      </c>
      <c r="AU142" s="161" t="s">
        <v>85</v>
      </c>
      <c r="AV142" s="13" t="s">
        <v>85</v>
      </c>
      <c r="AW142" s="13" t="s">
        <v>37</v>
      </c>
      <c r="AX142" s="13" t="s">
        <v>83</v>
      </c>
      <c r="AY142" s="161" t="s">
        <v>140</v>
      </c>
    </row>
    <row r="143" spans="2:65" s="1" customFormat="1" ht="21.75" customHeight="1">
      <c r="B143" s="32"/>
      <c r="C143" s="129" t="s">
        <v>272</v>
      </c>
      <c r="D143" s="129" t="s">
        <v>141</v>
      </c>
      <c r="E143" s="130" t="s">
        <v>273</v>
      </c>
      <c r="F143" s="131" t="s">
        <v>274</v>
      </c>
      <c r="G143" s="132" t="s">
        <v>185</v>
      </c>
      <c r="H143" s="133">
        <v>21.2</v>
      </c>
      <c r="I143" s="134"/>
      <c r="J143" s="135">
        <f>ROUND(I143*H143,2)</f>
        <v>0</v>
      </c>
      <c r="K143" s="131" t="s">
        <v>214</v>
      </c>
      <c r="L143" s="32"/>
      <c r="M143" s="136" t="s">
        <v>19</v>
      </c>
      <c r="N143" s="137" t="s">
        <v>47</v>
      </c>
      <c r="P143" s="138">
        <f>O143*H143</f>
        <v>0</v>
      </c>
      <c r="Q143" s="138">
        <v>2.9E-4</v>
      </c>
      <c r="R143" s="138">
        <f>Q143*H143</f>
        <v>6.1479999999999998E-3</v>
      </c>
      <c r="S143" s="138">
        <v>0</v>
      </c>
      <c r="T143" s="139">
        <f>S143*H143</f>
        <v>0</v>
      </c>
      <c r="AR143" s="140" t="s">
        <v>139</v>
      </c>
      <c r="AT143" s="140" t="s">
        <v>141</v>
      </c>
      <c r="AU143" s="140" t="s">
        <v>85</v>
      </c>
      <c r="AY143" s="17" t="s">
        <v>140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7" t="s">
        <v>83</v>
      </c>
      <c r="BK143" s="141">
        <f>ROUND(I143*H143,2)</f>
        <v>0</v>
      </c>
      <c r="BL143" s="17" t="s">
        <v>139</v>
      </c>
      <c r="BM143" s="140" t="s">
        <v>275</v>
      </c>
    </row>
    <row r="144" spans="2:65" s="1" customFormat="1" ht="19.5">
      <c r="B144" s="32"/>
      <c r="D144" s="142" t="s">
        <v>147</v>
      </c>
      <c r="F144" s="143" t="s">
        <v>276</v>
      </c>
      <c r="I144" s="144"/>
      <c r="L144" s="32"/>
      <c r="M144" s="145"/>
      <c r="T144" s="53"/>
      <c r="AT144" s="17" t="s">
        <v>147</v>
      </c>
      <c r="AU144" s="17" t="s">
        <v>85</v>
      </c>
    </row>
    <row r="145" spans="2:65" s="1" customFormat="1" ht="11.25">
      <c r="B145" s="32"/>
      <c r="D145" s="152" t="s">
        <v>217</v>
      </c>
      <c r="F145" s="153" t="s">
        <v>277</v>
      </c>
      <c r="I145" s="144"/>
      <c r="L145" s="32"/>
      <c r="M145" s="145"/>
      <c r="T145" s="53"/>
      <c r="AT145" s="17" t="s">
        <v>217</v>
      </c>
      <c r="AU145" s="17" t="s">
        <v>85</v>
      </c>
    </row>
    <row r="146" spans="2:65" s="12" customFormat="1" ht="11.25">
      <c r="B146" s="154"/>
      <c r="D146" s="142" t="s">
        <v>219</v>
      </c>
      <c r="E146" s="155" t="s">
        <v>19</v>
      </c>
      <c r="F146" s="156" t="s">
        <v>221</v>
      </c>
      <c r="H146" s="155" t="s">
        <v>19</v>
      </c>
      <c r="I146" s="157"/>
      <c r="L146" s="154"/>
      <c r="M146" s="158"/>
      <c r="T146" s="159"/>
      <c r="AT146" s="155" t="s">
        <v>219</v>
      </c>
      <c r="AU146" s="155" t="s">
        <v>85</v>
      </c>
      <c r="AV146" s="12" t="s">
        <v>83</v>
      </c>
      <c r="AW146" s="12" t="s">
        <v>37</v>
      </c>
      <c r="AX146" s="12" t="s">
        <v>76</v>
      </c>
      <c r="AY146" s="155" t="s">
        <v>140</v>
      </c>
    </row>
    <row r="147" spans="2:65" s="13" customFormat="1" ht="11.25">
      <c r="B147" s="160"/>
      <c r="D147" s="142" t="s">
        <v>219</v>
      </c>
      <c r="E147" s="161" t="s">
        <v>19</v>
      </c>
      <c r="F147" s="162" t="s">
        <v>278</v>
      </c>
      <c r="H147" s="163">
        <v>21.2</v>
      </c>
      <c r="I147" s="164"/>
      <c r="L147" s="160"/>
      <c r="M147" s="165"/>
      <c r="T147" s="166"/>
      <c r="AT147" s="161" t="s">
        <v>219</v>
      </c>
      <c r="AU147" s="161" t="s">
        <v>85</v>
      </c>
      <c r="AV147" s="13" t="s">
        <v>85</v>
      </c>
      <c r="AW147" s="13" t="s">
        <v>37</v>
      </c>
      <c r="AX147" s="13" t="s">
        <v>83</v>
      </c>
      <c r="AY147" s="161" t="s">
        <v>140</v>
      </c>
    </row>
    <row r="148" spans="2:65" s="1" customFormat="1" ht="16.5" customHeight="1">
      <c r="B148" s="32"/>
      <c r="C148" s="129" t="s">
        <v>8</v>
      </c>
      <c r="D148" s="129" t="s">
        <v>141</v>
      </c>
      <c r="E148" s="130" t="s">
        <v>279</v>
      </c>
      <c r="F148" s="131" t="s">
        <v>280</v>
      </c>
      <c r="G148" s="132" t="s">
        <v>182</v>
      </c>
      <c r="H148" s="133">
        <v>16.48</v>
      </c>
      <c r="I148" s="134"/>
      <c r="J148" s="135">
        <f>ROUND(I148*H148,2)</f>
        <v>0</v>
      </c>
      <c r="K148" s="131" t="s">
        <v>214</v>
      </c>
      <c r="L148" s="32"/>
      <c r="M148" s="136" t="s">
        <v>19</v>
      </c>
      <c r="N148" s="137" t="s">
        <v>47</v>
      </c>
      <c r="P148" s="138">
        <f>O148*H148</f>
        <v>0</v>
      </c>
      <c r="Q148" s="138">
        <v>0</v>
      </c>
      <c r="R148" s="138">
        <f>Q148*H148</f>
        <v>0</v>
      </c>
      <c r="S148" s="138">
        <v>2.5000000000000001E-2</v>
      </c>
      <c r="T148" s="139">
        <f>S148*H148</f>
        <v>0.41200000000000003</v>
      </c>
      <c r="AR148" s="140" t="s">
        <v>139</v>
      </c>
      <c r="AT148" s="140" t="s">
        <v>141</v>
      </c>
      <c r="AU148" s="140" t="s">
        <v>85</v>
      </c>
      <c r="AY148" s="17" t="s">
        <v>140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7" t="s">
        <v>83</v>
      </c>
      <c r="BK148" s="141">
        <f>ROUND(I148*H148,2)</f>
        <v>0</v>
      </c>
      <c r="BL148" s="17" t="s">
        <v>139</v>
      </c>
      <c r="BM148" s="140" t="s">
        <v>281</v>
      </c>
    </row>
    <row r="149" spans="2:65" s="1" customFormat="1" ht="11.25">
      <c r="B149" s="32"/>
      <c r="D149" s="142" t="s">
        <v>147</v>
      </c>
      <c r="F149" s="143" t="s">
        <v>282</v>
      </c>
      <c r="I149" s="144"/>
      <c r="L149" s="32"/>
      <c r="M149" s="145"/>
      <c r="T149" s="53"/>
      <c r="AT149" s="17" t="s">
        <v>147</v>
      </c>
      <c r="AU149" s="17" t="s">
        <v>85</v>
      </c>
    </row>
    <row r="150" spans="2:65" s="1" customFormat="1" ht="11.25">
      <c r="B150" s="32"/>
      <c r="D150" s="152" t="s">
        <v>217</v>
      </c>
      <c r="F150" s="153" t="s">
        <v>283</v>
      </c>
      <c r="I150" s="144"/>
      <c r="L150" s="32"/>
      <c r="M150" s="145"/>
      <c r="T150" s="53"/>
      <c r="AT150" s="17" t="s">
        <v>217</v>
      </c>
      <c r="AU150" s="17" t="s">
        <v>85</v>
      </c>
    </row>
    <row r="151" spans="2:65" s="12" customFormat="1" ht="11.25">
      <c r="B151" s="154"/>
      <c r="D151" s="142" t="s">
        <v>219</v>
      </c>
      <c r="E151" s="155" t="s">
        <v>19</v>
      </c>
      <c r="F151" s="156" t="s">
        <v>221</v>
      </c>
      <c r="H151" s="155" t="s">
        <v>19</v>
      </c>
      <c r="I151" s="157"/>
      <c r="L151" s="154"/>
      <c r="M151" s="158"/>
      <c r="T151" s="159"/>
      <c r="AT151" s="155" t="s">
        <v>219</v>
      </c>
      <c r="AU151" s="155" t="s">
        <v>85</v>
      </c>
      <c r="AV151" s="12" t="s">
        <v>83</v>
      </c>
      <c r="AW151" s="12" t="s">
        <v>37</v>
      </c>
      <c r="AX151" s="12" t="s">
        <v>76</v>
      </c>
      <c r="AY151" s="155" t="s">
        <v>140</v>
      </c>
    </row>
    <row r="152" spans="2:65" s="13" customFormat="1" ht="11.25">
      <c r="B152" s="160"/>
      <c r="D152" s="142" t="s">
        <v>219</v>
      </c>
      <c r="E152" s="161" t="s">
        <v>19</v>
      </c>
      <c r="F152" s="162" t="s">
        <v>284</v>
      </c>
      <c r="H152" s="163">
        <v>8.24</v>
      </c>
      <c r="I152" s="164"/>
      <c r="L152" s="160"/>
      <c r="M152" s="165"/>
      <c r="T152" s="166"/>
      <c r="AT152" s="161" t="s">
        <v>219</v>
      </c>
      <c r="AU152" s="161" t="s">
        <v>85</v>
      </c>
      <c r="AV152" s="13" t="s">
        <v>85</v>
      </c>
      <c r="AW152" s="13" t="s">
        <v>37</v>
      </c>
      <c r="AX152" s="13" t="s">
        <v>76</v>
      </c>
      <c r="AY152" s="161" t="s">
        <v>140</v>
      </c>
    </row>
    <row r="153" spans="2:65" s="13" customFormat="1" ht="11.25">
      <c r="B153" s="160"/>
      <c r="D153" s="142" t="s">
        <v>219</v>
      </c>
      <c r="E153" s="161" t="s">
        <v>19</v>
      </c>
      <c r="F153" s="162" t="s">
        <v>284</v>
      </c>
      <c r="H153" s="163">
        <v>8.24</v>
      </c>
      <c r="I153" s="164"/>
      <c r="L153" s="160"/>
      <c r="M153" s="165"/>
      <c r="T153" s="166"/>
      <c r="AT153" s="161" t="s">
        <v>219</v>
      </c>
      <c r="AU153" s="161" t="s">
        <v>85</v>
      </c>
      <c r="AV153" s="13" t="s">
        <v>85</v>
      </c>
      <c r="AW153" s="13" t="s">
        <v>37</v>
      </c>
      <c r="AX153" s="13" t="s">
        <v>76</v>
      </c>
      <c r="AY153" s="161" t="s">
        <v>140</v>
      </c>
    </row>
    <row r="154" spans="2:65" s="14" customFormat="1" ht="11.25">
      <c r="B154" s="167"/>
      <c r="D154" s="142" t="s">
        <v>219</v>
      </c>
      <c r="E154" s="168" t="s">
        <v>181</v>
      </c>
      <c r="F154" s="169" t="s">
        <v>224</v>
      </c>
      <c r="H154" s="170">
        <v>16.48</v>
      </c>
      <c r="I154" s="171"/>
      <c r="L154" s="167"/>
      <c r="M154" s="172"/>
      <c r="T154" s="173"/>
      <c r="AT154" s="168" t="s">
        <v>219</v>
      </c>
      <c r="AU154" s="168" t="s">
        <v>85</v>
      </c>
      <c r="AV154" s="14" t="s">
        <v>139</v>
      </c>
      <c r="AW154" s="14" t="s">
        <v>37</v>
      </c>
      <c r="AX154" s="14" t="s">
        <v>83</v>
      </c>
      <c r="AY154" s="168" t="s">
        <v>140</v>
      </c>
    </row>
    <row r="155" spans="2:65" s="1" customFormat="1" ht="16.5" customHeight="1">
      <c r="B155" s="32"/>
      <c r="C155" s="129" t="s">
        <v>285</v>
      </c>
      <c r="D155" s="129" t="s">
        <v>141</v>
      </c>
      <c r="E155" s="130" t="s">
        <v>286</v>
      </c>
      <c r="F155" s="131" t="s">
        <v>287</v>
      </c>
      <c r="G155" s="132" t="s">
        <v>182</v>
      </c>
      <c r="H155" s="133">
        <v>12.545</v>
      </c>
      <c r="I155" s="134"/>
      <c r="J155" s="135">
        <f>ROUND(I155*H155,2)</f>
        <v>0</v>
      </c>
      <c r="K155" s="131" t="s">
        <v>214</v>
      </c>
      <c r="L155" s="32"/>
      <c r="M155" s="136" t="s">
        <v>19</v>
      </c>
      <c r="N155" s="137" t="s">
        <v>47</v>
      </c>
      <c r="P155" s="138">
        <f>O155*H155</f>
        <v>0</v>
      </c>
      <c r="Q155" s="138">
        <v>0</v>
      </c>
      <c r="R155" s="138">
        <f>Q155*H155</f>
        <v>0</v>
      </c>
      <c r="S155" s="138">
        <v>2.5000000000000001E-2</v>
      </c>
      <c r="T155" s="139">
        <f>S155*H155</f>
        <v>0.31362500000000004</v>
      </c>
      <c r="AR155" s="140" t="s">
        <v>139</v>
      </c>
      <c r="AT155" s="140" t="s">
        <v>141</v>
      </c>
      <c r="AU155" s="140" t="s">
        <v>85</v>
      </c>
      <c r="AY155" s="17" t="s">
        <v>140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7" t="s">
        <v>83</v>
      </c>
      <c r="BK155" s="141">
        <f>ROUND(I155*H155,2)</f>
        <v>0</v>
      </c>
      <c r="BL155" s="17" t="s">
        <v>139</v>
      </c>
      <c r="BM155" s="140" t="s">
        <v>288</v>
      </c>
    </row>
    <row r="156" spans="2:65" s="1" customFormat="1" ht="11.25">
      <c r="B156" s="32"/>
      <c r="D156" s="142" t="s">
        <v>147</v>
      </c>
      <c r="F156" s="143" t="s">
        <v>289</v>
      </c>
      <c r="I156" s="144"/>
      <c r="L156" s="32"/>
      <c r="M156" s="145"/>
      <c r="T156" s="53"/>
      <c r="AT156" s="17" t="s">
        <v>147</v>
      </c>
      <c r="AU156" s="17" t="s">
        <v>85</v>
      </c>
    </row>
    <row r="157" spans="2:65" s="1" customFormat="1" ht="11.25">
      <c r="B157" s="32"/>
      <c r="D157" s="152" t="s">
        <v>217</v>
      </c>
      <c r="F157" s="153" t="s">
        <v>290</v>
      </c>
      <c r="I157" s="144"/>
      <c r="L157" s="32"/>
      <c r="M157" s="145"/>
      <c r="T157" s="53"/>
      <c r="AT157" s="17" t="s">
        <v>217</v>
      </c>
      <c r="AU157" s="17" t="s">
        <v>85</v>
      </c>
    </row>
    <row r="158" spans="2:65" s="12" customFormat="1" ht="11.25">
      <c r="B158" s="154"/>
      <c r="D158" s="142" t="s">
        <v>219</v>
      </c>
      <c r="E158" s="155" t="s">
        <v>19</v>
      </c>
      <c r="F158" s="156" t="s">
        <v>221</v>
      </c>
      <c r="H158" s="155" t="s">
        <v>19</v>
      </c>
      <c r="I158" s="157"/>
      <c r="L158" s="154"/>
      <c r="M158" s="158"/>
      <c r="T158" s="159"/>
      <c r="AT158" s="155" t="s">
        <v>219</v>
      </c>
      <c r="AU158" s="155" t="s">
        <v>85</v>
      </c>
      <c r="AV158" s="12" t="s">
        <v>83</v>
      </c>
      <c r="AW158" s="12" t="s">
        <v>37</v>
      </c>
      <c r="AX158" s="12" t="s">
        <v>76</v>
      </c>
      <c r="AY158" s="155" t="s">
        <v>140</v>
      </c>
    </row>
    <row r="159" spans="2:65" s="13" customFormat="1" ht="11.25">
      <c r="B159" s="160"/>
      <c r="D159" s="142" t="s">
        <v>219</v>
      </c>
      <c r="E159" s="161" t="s">
        <v>19</v>
      </c>
      <c r="F159" s="162" t="s">
        <v>291</v>
      </c>
      <c r="H159" s="163">
        <v>12.545</v>
      </c>
      <c r="I159" s="164"/>
      <c r="L159" s="160"/>
      <c r="M159" s="165"/>
      <c r="T159" s="166"/>
      <c r="AT159" s="161" t="s">
        <v>219</v>
      </c>
      <c r="AU159" s="161" t="s">
        <v>85</v>
      </c>
      <c r="AV159" s="13" t="s">
        <v>85</v>
      </c>
      <c r="AW159" s="13" t="s">
        <v>37</v>
      </c>
      <c r="AX159" s="13" t="s">
        <v>83</v>
      </c>
      <c r="AY159" s="161" t="s">
        <v>140</v>
      </c>
    </row>
    <row r="160" spans="2:65" s="1" customFormat="1" ht="16.5" customHeight="1">
      <c r="B160" s="32"/>
      <c r="C160" s="129" t="s">
        <v>292</v>
      </c>
      <c r="D160" s="129" t="s">
        <v>141</v>
      </c>
      <c r="E160" s="130" t="s">
        <v>293</v>
      </c>
      <c r="F160" s="131" t="s">
        <v>294</v>
      </c>
      <c r="G160" s="132" t="s">
        <v>182</v>
      </c>
      <c r="H160" s="133">
        <v>16.48</v>
      </c>
      <c r="I160" s="134"/>
      <c r="J160" s="135">
        <f>ROUND(I160*H160,2)</f>
        <v>0</v>
      </c>
      <c r="K160" s="131" t="s">
        <v>214</v>
      </c>
      <c r="L160" s="32"/>
      <c r="M160" s="136" t="s">
        <v>19</v>
      </c>
      <c r="N160" s="137" t="s">
        <v>47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139</v>
      </c>
      <c r="AT160" s="140" t="s">
        <v>141</v>
      </c>
      <c r="AU160" s="140" t="s">
        <v>85</v>
      </c>
      <c r="AY160" s="17" t="s">
        <v>140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7" t="s">
        <v>83</v>
      </c>
      <c r="BK160" s="141">
        <f>ROUND(I160*H160,2)</f>
        <v>0</v>
      </c>
      <c r="BL160" s="17" t="s">
        <v>139</v>
      </c>
      <c r="BM160" s="140" t="s">
        <v>295</v>
      </c>
    </row>
    <row r="161" spans="2:65" s="1" customFormat="1" ht="11.25">
      <c r="B161" s="32"/>
      <c r="D161" s="142" t="s">
        <v>147</v>
      </c>
      <c r="F161" s="143" t="s">
        <v>296</v>
      </c>
      <c r="I161" s="144"/>
      <c r="L161" s="32"/>
      <c r="M161" s="145"/>
      <c r="T161" s="53"/>
      <c r="AT161" s="17" t="s">
        <v>147</v>
      </c>
      <c r="AU161" s="17" t="s">
        <v>85</v>
      </c>
    </row>
    <row r="162" spans="2:65" s="1" customFormat="1" ht="11.25">
      <c r="B162" s="32"/>
      <c r="D162" s="152" t="s">
        <v>217</v>
      </c>
      <c r="F162" s="153" t="s">
        <v>297</v>
      </c>
      <c r="I162" s="144"/>
      <c r="L162" s="32"/>
      <c r="M162" s="145"/>
      <c r="T162" s="53"/>
      <c r="AT162" s="17" t="s">
        <v>217</v>
      </c>
      <c r="AU162" s="17" t="s">
        <v>85</v>
      </c>
    </row>
    <row r="163" spans="2:65" s="13" customFormat="1" ht="11.25">
      <c r="B163" s="160"/>
      <c r="D163" s="142" t="s">
        <v>219</v>
      </c>
      <c r="E163" s="161" t="s">
        <v>19</v>
      </c>
      <c r="F163" s="162" t="s">
        <v>181</v>
      </c>
      <c r="H163" s="163">
        <v>16.48</v>
      </c>
      <c r="I163" s="164"/>
      <c r="L163" s="160"/>
      <c r="M163" s="165"/>
      <c r="T163" s="166"/>
      <c r="AT163" s="161" t="s">
        <v>219</v>
      </c>
      <c r="AU163" s="161" t="s">
        <v>85</v>
      </c>
      <c r="AV163" s="13" t="s">
        <v>85</v>
      </c>
      <c r="AW163" s="13" t="s">
        <v>37</v>
      </c>
      <c r="AX163" s="13" t="s">
        <v>83</v>
      </c>
      <c r="AY163" s="161" t="s">
        <v>140</v>
      </c>
    </row>
    <row r="164" spans="2:65" s="1" customFormat="1" ht="16.5" customHeight="1">
      <c r="B164" s="32"/>
      <c r="C164" s="129" t="s">
        <v>298</v>
      </c>
      <c r="D164" s="129" t="s">
        <v>141</v>
      </c>
      <c r="E164" s="130" t="s">
        <v>299</v>
      </c>
      <c r="F164" s="131" t="s">
        <v>300</v>
      </c>
      <c r="G164" s="132" t="s">
        <v>185</v>
      </c>
      <c r="H164" s="133">
        <v>10.8</v>
      </c>
      <c r="I164" s="134"/>
      <c r="J164" s="135">
        <f>ROUND(I164*H164,2)</f>
        <v>0</v>
      </c>
      <c r="K164" s="131" t="s">
        <v>214</v>
      </c>
      <c r="L164" s="32"/>
      <c r="M164" s="136" t="s">
        <v>19</v>
      </c>
      <c r="N164" s="137" t="s">
        <v>47</v>
      </c>
      <c r="P164" s="138">
        <f>O164*H164</f>
        <v>0</v>
      </c>
      <c r="Q164" s="138">
        <v>6.4999999999999997E-4</v>
      </c>
      <c r="R164" s="138">
        <f>Q164*H164</f>
        <v>7.0200000000000002E-3</v>
      </c>
      <c r="S164" s="138">
        <v>1E-3</v>
      </c>
      <c r="T164" s="139">
        <f>S164*H164</f>
        <v>1.0800000000000001E-2</v>
      </c>
      <c r="AR164" s="140" t="s">
        <v>139</v>
      </c>
      <c r="AT164" s="140" t="s">
        <v>141</v>
      </c>
      <c r="AU164" s="140" t="s">
        <v>85</v>
      </c>
      <c r="AY164" s="17" t="s">
        <v>140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7" t="s">
        <v>83</v>
      </c>
      <c r="BK164" s="141">
        <f>ROUND(I164*H164,2)</f>
        <v>0</v>
      </c>
      <c r="BL164" s="17" t="s">
        <v>139</v>
      </c>
      <c r="BM164" s="140" t="s">
        <v>301</v>
      </c>
    </row>
    <row r="165" spans="2:65" s="1" customFormat="1" ht="11.25">
      <c r="B165" s="32"/>
      <c r="D165" s="142" t="s">
        <v>147</v>
      </c>
      <c r="F165" s="143" t="s">
        <v>302</v>
      </c>
      <c r="I165" s="144"/>
      <c r="L165" s="32"/>
      <c r="M165" s="145"/>
      <c r="T165" s="53"/>
      <c r="AT165" s="17" t="s">
        <v>147</v>
      </c>
      <c r="AU165" s="17" t="s">
        <v>85</v>
      </c>
    </row>
    <row r="166" spans="2:65" s="1" customFormat="1" ht="11.25">
      <c r="B166" s="32"/>
      <c r="D166" s="152" t="s">
        <v>217</v>
      </c>
      <c r="F166" s="153" t="s">
        <v>303</v>
      </c>
      <c r="I166" s="144"/>
      <c r="L166" s="32"/>
      <c r="M166" s="145"/>
      <c r="T166" s="53"/>
      <c r="AT166" s="17" t="s">
        <v>217</v>
      </c>
      <c r="AU166" s="17" t="s">
        <v>85</v>
      </c>
    </row>
    <row r="167" spans="2:65" s="12" customFormat="1" ht="11.25">
      <c r="B167" s="154"/>
      <c r="D167" s="142" t="s">
        <v>219</v>
      </c>
      <c r="E167" s="155" t="s">
        <v>19</v>
      </c>
      <c r="F167" s="156" t="s">
        <v>221</v>
      </c>
      <c r="H167" s="155" t="s">
        <v>19</v>
      </c>
      <c r="I167" s="157"/>
      <c r="L167" s="154"/>
      <c r="M167" s="158"/>
      <c r="T167" s="159"/>
      <c r="AT167" s="155" t="s">
        <v>219</v>
      </c>
      <c r="AU167" s="155" t="s">
        <v>85</v>
      </c>
      <c r="AV167" s="12" t="s">
        <v>83</v>
      </c>
      <c r="AW167" s="12" t="s">
        <v>37</v>
      </c>
      <c r="AX167" s="12" t="s">
        <v>76</v>
      </c>
      <c r="AY167" s="155" t="s">
        <v>140</v>
      </c>
    </row>
    <row r="168" spans="2:65" s="13" customFormat="1" ht="11.25">
      <c r="B168" s="160"/>
      <c r="D168" s="142" t="s">
        <v>219</v>
      </c>
      <c r="E168" s="161" t="s">
        <v>19</v>
      </c>
      <c r="F168" s="162" t="s">
        <v>304</v>
      </c>
      <c r="H168" s="163">
        <v>7.2</v>
      </c>
      <c r="I168" s="164"/>
      <c r="L168" s="160"/>
      <c r="M168" s="165"/>
      <c r="T168" s="166"/>
      <c r="AT168" s="161" t="s">
        <v>219</v>
      </c>
      <c r="AU168" s="161" t="s">
        <v>85</v>
      </c>
      <c r="AV168" s="13" t="s">
        <v>85</v>
      </c>
      <c r="AW168" s="13" t="s">
        <v>37</v>
      </c>
      <c r="AX168" s="13" t="s">
        <v>76</v>
      </c>
      <c r="AY168" s="161" t="s">
        <v>140</v>
      </c>
    </row>
    <row r="169" spans="2:65" s="13" customFormat="1" ht="11.25">
      <c r="B169" s="160"/>
      <c r="D169" s="142" t="s">
        <v>219</v>
      </c>
      <c r="E169" s="161" t="s">
        <v>19</v>
      </c>
      <c r="F169" s="162" t="s">
        <v>305</v>
      </c>
      <c r="H169" s="163">
        <v>3.6</v>
      </c>
      <c r="I169" s="164"/>
      <c r="L169" s="160"/>
      <c r="M169" s="165"/>
      <c r="T169" s="166"/>
      <c r="AT169" s="161" t="s">
        <v>219</v>
      </c>
      <c r="AU169" s="161" t="s">
        <v>85</v>
      </c>
      <c r="AV169" s="13" t="s">
        <v>85</v>
      </c>
      <c r="AW169" s="13" t="s">
        <v>37</v>
      </c>
      <c r="AX169" s="13" t="s">
        <v>76</v>
      </c>
      <c r="AY169" s="161" t="s">
        <v>140</v>
      </c>
    </row>
    <row r="170" spans="2:65" s="14" customFormat="1" ht="11.25">
      <c r="B170" s="167"/>
      <c r="D170" s="142" t="s">
        <v>219</v>
      </c>
      <c r="E170" s="168" t="s">
        <v>187</v>
      </c>
      <c r="F170" s="169" t="s">
        <v>224</v>
      </c>
      <c r="H170" s="170">
        <v>10.8</v>
      </c>
      <c r="I170" s="171"/>
      <c r="L170" s="167"/>
      <c r="M170" s="172"/>
      <c r="T170" s="173"/>
      <c r="AT170" s="168" t="s">
        <v>219</v>
      </c>
      <c r="AU170" s="168" t="s">
        <v>85</v>
      </c>
      <c r="AV170" s="14" t="s">
        <v>139</v>
      </c>
      <c r="AW170" s="14" t="s">
        <v>37</v>
      </c>
      <c r="AX170" s="14" t="s">
        <v>83</v>
      </c>
      <c r="AY170" s="168" t="s">
        <v>140</v>
      </c>
    </row>
    <row r="171" spans="2:65" s="1" customFormat="1" ht="16.5" customHeight="1">
      <c r="B171" s="32"/>
      <c r="C171" s="174" t="s">
        <v>306</v>
      </c>
      <c r="D171" s="174" t="s">
        <v>307</v>
      </c>
      <c r="E171" s="175" t="s">
        <v>308</v>
      </c>
      <c r="F171" s="176" t="s">
        <v>309</v>
      </c>
      <c r="G171" s="177" t="s">
        <v>310</v>
      </c>
      <c r="H171" s="178">
        <v>2.3E-2</v>
      </c>
      <c r="I171" s="179"/>
      <c r="J171" s="180">
        <f>ROUND(I171*H171,2)</f>
        <v>0</v>
      </c>
      <c r="K171" s="176" t="s">
        <v>214</v>
      </c>
      <c r="L171" s="181"/>
      <c r="M171" s="182" t="s">
        <v>19</v>
      </c>
      <c r="N171" s="183" t="s">
        <v>47</v>
      </c>
      <c r="P171" s="138">
        <f>O171*H171</f>
        <v>0</v>
      </c>
      <c r="Q171" s="138">
        <v>1</v>
      </c>
      <c r="R171" s="138">
        <f>Q171*H171</f>
        <v>2.3E-2</v>
      </c>
      <c r="S171" s="138">
        <v>0</v>
      </c>
      <c r="T171" s="139">
        <f>S171*H171</f>
        <v>0</v>
      </c>
      <c r="AR171" s="140" t="s">
        <v>251</v>
      </c>
      <c r="AT171" s="140" t="s">
        <v>307</v>
      </c>
      <c r="AU171" s="140" t="s">
        <v>85</v>
      </c>
      <c r="AY171" s="17" t="s">
        <v>140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7" t="s">
        <v>83</v>
      </c>
      <c r="BK171" s="141">
        <f>ROUND(I171*H171,2)</f>
        <v>0</v>
      </c>
      <c r="BL171" s="17" t="s">
        <v>139</v>
      </c>
      <c r="BM171" s="140" t="s">
        <v>311</v>
      </c>
    </row>
    <row r="172" spans="2:65" s="1" customFormat="1" ht="11.25">
      <c r="B172" s="32"/>
      <c r="D172" s="142" t="s">
        <v>147</v>
      </c>
      <c r="F172" s="143" t="s">
        <v>309</v>
      </c>
      <c r="I172" s="144"/>
      <c r="L172" s="32"/>
      <c r="M172" s="145"/>
      <c r="T172" s="53"/>
      <c r="AT172" s="17" t="s">
        <v>147</v>
      </c>
      <c r="AU172" s="17" t="s">
        <v>85</v>
      </c>
    </row>
    <row r="173" spans="2:65" s="12" customFormat="1" ht="11.25">
      <c r="B173" s="154"/>
      <c r="D173" s="142" t="s">
        <v>219</v>
      </c>
      <c r="E173" s="155" t="s">
        <v>19</v>
      </c>
      <c r="F173" s="156" t="s">
        <v>221</v>
      </c>
      <c r="H173" s="155" t="s">
        <v>19</v>
      </c>
      <c r="I173" s="157"/>
      <c r="L173" s="154"/>
      <c r="M173" s="158"/>
      <c r="T173" s="159"/>
      <c r="AT173" s="155" t="s">
        <v>219</v>
      </c>
      <c r="AU173" s="155" t="s">
        <v>85</v>
      </c>
      <c r="AV173" s="12" t="s">
        <v>83</v>
      </c>
      <c r="AW173" s="12" t="s">
        <v>37</v>
      </c>
      <c r="AX173" s="12" t="s">
        <v>76</v>
      </c>
      <c r="AY173" s="155" t="s">
        <v>140</v>
      </c>
    </row>
    <row r="174" spans="2:65" s="13" customFormat="1" ht="11.25">
      <c r="B174" s="160"/>
      <c r="D174" s="142" t="s">
        <v>219</v>
      </c>
      <c r="E174" s="161" t="s">
        <v>19</v>
      </c>
      <c r="F174" s="162" t="s">
        <v>312</v>
      </c>
      <c r="H174" s="163">
        <v>9</v>
      </c>
      <c r="I174" s="164"/>
      <c r="L174" s="160"/>
      <c r="M174" s="165"/>
      <c r="T174" s="166"/>
      <c r="AT174" s="161" t="s">
        <v>219</v>
      </c>
      <c r="AU174" s="161" t="s">
        <v>85</v>
      </c>
      <c r="AV174" s="13" t="s">
        <v>85</v>
      </c>
      <c r="AW174" s="13" t="s">
        <v>37</v>
      </c>
      <c r="AX174" s="13" t="s">
        <v>76</v>
      </c>
      <c r="AY174" s="161" t="s">
        <v>140</v>
      </c>
    </row>
    <row r="175" spans="2:65" s="13" customFormat="1" ht="11.25">
      <c r="B175" s="160"/>
      <c r="D175" s="142" t="s">
        <v>219</v>
      </c>
      <c r="E175" s="161" t="s">
        <v>19</v>
      </c>
      <c r="F175" s="162" t="s">
        <v>313</v>
      </c>
      <c r="H175" s="163">
        <v>5.4</v>
      </c>
      <c r="I175" s="164"/>
      <c r="L175" s="160"/>
      <c r="M175" s="165"/>
      <c r="T175" s="166"/>
      <c r="AT175" s="161" t="s">
        <v>219</v>
      </c>
      <c r="AU175" s="161" t="s">
        <v>85</v>
      </c>
      <c r="AV175" s="13" t="s">
        <v>85</v>
      </c>
      <c r="AW175" s="13" t="s">
        <v>37</v>
      </c>
      <c r="AX175" s="13" t="s">
        <v>76</v>
      </c>
      <c r="AY175" s="161" t="s">
        <v>140</v>
      </c>
    </row>
    <row r="176" spans="2:65" s="14" customFormat="1" ht="11.25">
      <c r="B176" s="167"/>
      <c r="D176" s="142" t="s">
        <v>219</v>
      </c>
      <c r="E176" s="168" t="s">
        <v>19</v>
      </c>
      <c r="F176" s="169" t="s">
        <v>224</v>
      </c>
      <c r="H176" s="170">
        <v>14.4</v>
      </c>
      <c r="I176" s="171"/>
      <c r="L176" s="167"/>
      <c r="M176" s="172"/>
      <c r="T176" s="173"/>
      <c r="AT176" s="168" t="s">
        <v>219</v>
      </c>
      <c r="AU176" s="168" t="s">
        <v>85</v>
      </c>
      <c r="AV176" s="14" t="s">
        <v>139</v>
      </c>
      <c r="AW176" s="14" t="s">
        <v>37</v>
      </c>
      <c r="AX176" s="14" t="s">
        <v>83</v>
      </c>
      <c r="AY176" s="168" t="s">
        <v>140</v>
      </c>
    </row>
    <row r="177" spans="2:65" s="13" customFormat="1" ht="11.25">
      <c r="B177" s="160"/>
      <c r="D177" s="142" t="s">
        <v>219</v>
      </c>
      <c r="F177" s="162" t="s">
        <v>314</v>
      </c>
      <c r="H177" s="163">
        <v>2.3E-2</v>
      </c>
      <c r="I177" s="164"/>
      <c r="L177" s="160"/>
      <c r="M177" s="165"/>
      <c r="T177" s="166"/>
      <c r="AT177" s="161" t="s">
        <v>219</v>
      </c>
      <c r="AU177" s="161" t="s">
        <v>85</v>
      </c>
      <c r="AV177" s="13" t="s">
        <v>85</v>
      </c>
      <c r="AW177" s="13" t="s">
        <v>4</v>
      </c>
      <c r="AX177" s="13" t="s">
        <v>83</v>
      </c>
      <c r="AY177" s="161" t="s">
        <v>140</v>
      </c>
    </row>
    <row r="178" spans="2:65" s="1" customFormat="1" ht="16.5" customHeight="1">
      <c r="B178" s="32"/>
      <c r="C178" s="129" t="s">
        <v>315</v>
      </c>
      <c r="D178" s="129" t="s">
        <v>141</v>
      </c>
      <c r="E178" s="130" t="s">
        <v>316</v>
      </c>
      <c r="F178" s="131" t="s">
        <v>317</v>
      </c>
      <c r="G178" s="132" t="s">
        <v>185</v>
      </c>
      <c r="H178" s="133">
        <v>9.6</v>
      </c>
      <c r="I178" s="134"/>
      <c r="J178" s="135">
        <f>ROUND(I178*H178,2)</f>
        <v>0</v>
      </c>
      <c r="K178" s="131" t="s">
        <v>214</v>
      </c>
      <c r="L178" s="32"/>
      <c r="M178" s="136" t="s">
        <v>19</v>
      </c>
      <c r="N178" s="137" t="s">
        <v>47</v>
      </c>
      <c r="P178" s="138">
        <f>O178*H178</f>
        <v>0</v>
      </c>
      <c r="Q178" s="138">
        <v>1.4400000000000001E-3</v>
      </c>
      <c r="R178" s="138">
        <f>Q178*H178</f>
        <v>1.3824000000000001E-2</v>
      </c>
      <c r="S178" s="138">
        <v>2E-3</v>
      </c>
      <c r="T178" s="139">
        <f>S178*H178</f>
        <v>1.9199999999999998E-2</v>
      </c>
      <c r="AR178" s="140" t="s">
        <v>139</v>
      </c>
      <c r="AT178" s="140" t="s">
        <v>141</v>
      </c>
      <c r="AU178" s="140" t="s">
        <v>85</v>
      </c>
      <c r="AY178" s="17" t="s">
        <v>140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7" t="s">
        <v>83</v>
      </c>
      <c r="BK178" s="141">
        <f>ROUND(I178*H178,2)</f>
        <v>0</v>
      </c>
      <c r="BL178" s="17" t="s">
        <v>139</v>
      </c>
      <c r="BM178" s="140" t="s">
        <v>318</v>
      </c>
    </row>
    <row r="179" spans="2:65" s="1" customFormat="1" ht="11.25">
      <c r="B179" s="32"/>
      <c r="D179" s="142" t="s">
        <v>147</v>
      </c>
      <c r="F179" s="143" t="s">
        <v>319</v>
      </c>
      <c r="I179" s="144"/>
      <c r="L179" s="32"/>
      <c r="M179" s="145"/>
      <c r="T179" s="53"/>
      <c r="AT179" s="17" t="s">
        <v>147</v>
      </c>
      <c r="AU179" s="17" t="s">
        <v>85</v>
      </c>
    </row>
    <row r="180" spans="2:65" s="1" customFormat="1" ht="11.25">
      <c r="B180" s="32"/>
      <c r="D180" s="152" t="s">
        <v>217</v>
      </c>
      <c r="F180" s="153" t="s">
        <v>320</v>
      </c>
      <c r="I180" s="144"/>
      <c r="L180" s="32"/>
      <c r="M180" s="145"/>
      <c r="T180" s="53"/>
      <c r="AT180" s="17" t="s">
        <v>217</v>
      </c>
      <c r="AU180" s="17" t="s">
        <v>85</v>
      </c>
    </row>
    <row r="181" spans="2:65" s="12" customFormat="1" ht="11.25">
      <c r="B181" s="154"/>
      <c r="D181" s="142" t="s">
        <v>219</v>
      </c>
      <c r="E181" s="155" t="s">
        <v>19</v>
      </c>
      <c r="F181" s="156" t="s">
        <v>221</v>
      </c>
      <c r="H181" s="155" t="s">
        <v>19</v>
      </c>
      <c r="I181" s="157"/>
      <c r="L181" s="154"/>
      <c r="M181" s="158"/>
      <c r="T181" s="159"/>
      <c r="AT181" s="155" t="s">
        <v>219</v>
      </c>
      <c r="AU181" s="155" t="s">
        <v>85</v>
      </c>
      <c r="AV181" s="12" t="s">
        <v>83</v>
      </c>
      <c r="AW181" s="12" t="s">
        <v>37</v>
      </c>
      <c r="AX181" s="12" t="s">
        <v>76</v>
      </c>
      <c r="AY181" s="155" t="s">
        <v>140</v>
      </c>
    </row>
    <row r="182" spans="2:65" s="13" customFormat="1" ht="11.25">
      <c r="B182" s="160"/>
      <c r="D182" s="142" t="s">
        <v>219</v>
      </c>
      <c r="E182" s="161" t="s">
        <v>184</v>
      </c>
      <c r="F182" s="162" t="s">
        <v>321</v>
      </c>
      <c r="H182" s="163">
        <v>9.6</v>
      </c>
      <c r="I182" s="164"/>
      <c r="L182" s="160"/>
      <c r="M182" s="165"/>
      <c r="T182" s="166"/>
      <c r="AT182" s="161" t="s">
        <v>219</v>
      </c>
      <c r="AU182" s="161" t="s">
        <v>85</v>
      </c>
      <c r="AV182" s="13" t="s">
        <v>85</v>
      </c>
      <c r="AW182" s="13" t="s">
        <v>37</v>
      </c>
      <c r="AX182" s="13" t="s">
        <v>83</v>
      </c>
      <c r="AY182" s="161" t="s">
        <v>140</v>
      </c>
    </row>
    <row r="183" spans="2:65" s="1" customFormat="1" ht="16.5" customHeight="1">
      <c r="B183" s="32"/>
      <c r="C183" s="174" t="s">
        <v>322</v>
      </c>
      <c r="D183" s="174" t="s">
        <v>307</v>
      </c>
      <c r="E183" s="175" t="s">
        <v>323</v>
      </c>
      <c r="F183" s="176" t="s">
        <v>324</v>
      </c>
      <c r="G183" s="177" t="s">
        <v>310</v>
      </c>
      <c r="H183" s="178">
        <v>4.8000000000000001E-2</v>
      </c>
      <c r="I183" s="179"/>
      <c r="J183" s="180">
        <f>ROUND(I183*H183,2)</f>
        <v>0</v>
      </c>
      <c r="K183" s="176" t="s">
        <v>214</v>
      </c>
      <c r="L183" s="181"/>
      <c r="M183" s="182" t="s">
        <v>19</v>
      </c>
      <c r="N183" s="183" t="s">
        <v>47</v>
      </c>
      <c r="P183" s="138">
        <f>O183*H183</f>
        <v>0</v>
      </c>
      <c r="Q183" s="138">
        <v>1</v>
      </c>
      <c r="R183" s="138">
        <f>Q183*H183</f>
        <v>4.8000000000000001E-2</v>
      </c>
      <c r="S183" s="138">
        <v>0</v>
      </c>
      <c r="T183" s="139">
        <f>S183*H183</f>
        <v>0</v>
      </c>
      <c r="AR183" s="140" t="s">
        <v>251</v>
      </c>
      <c r="AT183" s="140" t="s">
        <v>307</v>
      </c>
      <c r="AU183" s="140" t="s">
        <v>85</v>
      </c>
      <c r="AY183" s="17" t="s">
        <v>140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7" t="s">
        <v>83</v>
      </c>
      <c r="BK183" s="141">
        <f>ROUND(I183*H183,2)</f>
        <v>0</v>
      </c>
      <c r="BL183" s="17" t="s">
        <v>139</v>
      </c>
      <c r="BM183" s="140" t="s">
        <v>325</v>
      </c>
    </row>
    <row r="184" spans="2:65" s="1" customFormat="1" ht="11.25">
      <c r="B184" s="32"/>
      <c r="D184" s="142" t="s">
        <v>147</v>
      </c>
      <c r="F184" s="143" t="s">
        <v>324</v>
      </c>
      <c r="I184" s="144"/>
      <c r="L184" s="32"/>
      <c r="M184" s="145"/>
      <c r="T184" s="53"/>
      <c r="AT184" s="17" t="s">
        <v>147</v>
      </c>
      <c r="AU184" s="17" t="s">
        <v>85</v>
      </c>
    </row>
    <row r="185" spans="2:65" s="12" customFormat="1" ht="11.25">
      <c r="B185" s="154"/>
      <c r="D185" s="142" t="s">
        <v>219</v>
      </c>
      <c r="E185" s="155" t="s">
        <v>19</v>
      </c>
      <c r="F185" s="156" t="s">
        <v>221</v>
      </c>
      <c r="H185" s="155" t="s">
        <v>19</v>
      </c>
      <c r="I185" s="157"/>
      <c r="L185" s="154"/>
      <c r="M185" s="158"/>
      <c r="T185" s="159"/>
      <c r="AT185" s="155" t="s">
        <v>219</v>
      </c>
      <c r="AU185" s="155" t="s">
        <v>85</v>
      </c>
      <c r="AV185" s="12" t="s">
        <v>83</v>
      </c>
      <c r="AW185" s="12" t="s">
        <v>37</v>
      </c>
      <c r="AX185" s="12" t="s">
        <v>76</v>
      </c>
      <c r="AY185" s="155" t="s">
        <v>140</v>
      </c>
    </row>
    <row r="186" spans="2:65" s="13" customFormat="1" ht="11.25">
      <c r="B186" s="160"/>
      <c r="D186" s="142" t="s">
        <v>219</v>
      </c>
      <c r="E186" s="161" t="s">
        <v>19</v>
      </c>
      <c r="F186" s="162" t="s">
        <v>326</v>
      </c>
      <c r="H186" s="163">
        <v>12</v>
      </c>
      <c r="I186" s="164"/>
      <c r="L186" s="160"/>
      <c r="M186" s="165"/>
      <c r="T186" s="166"/>
      <c r="AT186" s="161" t="s">
        <v>219</v>
      </c>
      <c r="AU186" s="161" t="s">
        <v>85</v>
      </c>
      <c r="AV186" s="13" t="s">
        <v>85</v>
      </c>
      <c r="AW186" s="13" t="s">
        <v>37</v>
      </c>
      <c r="AX186" s="13" t="s">
        <v>83</v>
      </c>
      <c r="AY186" s="161" t="s">
        <v>140</v>
      </c>
    </row>
    <row r="187" spans="2:65" s="13" customFormat="1" ht="11.25">
      <c r="B187" s="160"/>
      <c r="D187" s="142" t="s">
        <v>219</v>
      </c>
      <c r="F187" s="162" t="s">
        <v>327</v>
      </c>
      <c r="H187" s="163">
        <v>4.8000000000000001E-2</v>
      </c>
      <c r="I187" s="164"/>
      <c r="L187" s="160"/>
      <c r="M187" s="165"/>
      <c r="T187" s="166"/>
      <c r="AT187" s="161" t="s">
        <v>219</v>
      </c>
      <c r="AU187" s="161" t="s">
        <v>85</v>
      </c>
      <c r="AV187" s="13" t="s">
        <v>85</v>
      </c>
      <c r="AW187" s="13" t="s">
        <v>4</v>
      </c>
      <c r="AX187" s="13" t="s">
        <v>83</v>
      </c>
      <c r="AY187" s="161" t="s">
        <v>140</v>
      </c>
    </row>
    <row r="188" spans="2:65" s="1" customFormat="1" ht="16.5" customHeight="1">
      <c r="B188" s="32"/>
      <c r="C188" s="129" t="s">
        <v>328</v>
      </c>
      <c r="D188" s="129" t="s">
        <v>141</v>
      </c>
      <c r="E188" s="130" t="s">
        <v>329</v>
      </c>
      <c r="F188" s="131" t="s">
        <v>330</v>
      </c>
      <c r="G188" s="132" t="s">
        <v>185</v>
      </c>
      <c r="H188" s="133">
        <v>20.399999999999999</v>
      </c>
      <c r="I188" s="134"/>
      <c r="J188" s="135">
        <f>ROUND(I188*H188,2)</f>
        <v>0</v>
      </c>
      <c r="K188" s="131" t="s">
        <v>214</v>
      </c>
      <c r="L188" s="32"/>
      <c r="M188" s="136" t="s">
        <v>19</v>
      </c>
      <c r="N188" s="137" t="s">
        <v>47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139</v>
      </c>
      <c r="AT188" s="140" t="s">
        <v>141</v>
      </c>
      <c r="AU188" s="140" t="s">
        <v>85</v>
      </c>
      <c r="AY188" s="17" t="s">
        <v>140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7" t="s">
        <v>83</v>
      </c>
      <c r="BK188" s="141">
        <f>ROUND(I188*H188,2)</f>
        <v>0</v>
      </c>
      <c r="BL188" s="17" t="s">
        <v>139</v>
      </c>
      <c r="BM188" s="140" t="s">
        <v>331</v>
      </c>
    </row>
    <row r="189" spans="2:65" s="1" customFormat="1" ht="11.25">
      <c r="B189" s="32"/>
      <c r="D189" s="142" t="s">
        <v>147</v>
      </c>
      <c r="F189" s="143" t="s">
        <v>332</v>
      </c>
      <c r="I189" s="144"/>
      <c r="L189" s="32"/>
      <c r="M189" s="145"/>
      <c r="T189" s="53"/>
      <c r="AT189" s="17" t="s">
        <v>147</v>
      </c>
      <c r="AU189" s="17" t="s">
        <v>85</v>
      </c>
    </row>
    <row r="190" spans="2:65" s="1" customFormat="1" ht="11.25">
      <c r="B190" s="32"/>
      <c r="D190" s="152" t="s">
        <v>217</v>
      </c>
      <c r="F190" s="153" t="s">
        <v>333</v>
      </c>
      <c r="I190" s="144"/>
      <c r="L190" s="32"/>
      <c r="M190" s="145"/>
      <c r="T190" s="53"/>
      <c r="AT190" s="17" t="s">
        <v>217</v>
      </c>
      <c r="AU190" s="17" t="s">
        <v>85</v>
      </c>
    </row>
    <row r="191" spans="2:65" s="13" customFormat="1" ht="11.25">
      <c r="B191" s="160"/>
      <c r="D191" s="142" t="s">
        <v>219</v>
      </c>
      <c r="E191" s="161" t="s">
        <v>19</v>
      </c>
      <c r="F191" s="162" t="s">
        <v>184</v>
      </c>
      <c r="H191" s="163">
        <v>9.6</v>
      </c>
      <c r="I191" s="164"/>
      <c r="L191" s="160"/>
      <c r="M191" s="165"/>
      <c r="T191" s="166"/>
      <c r="AT191" s="161" t="s">
        <v>219</v>
      </c>
      <c r="AU191" s="161" t="s">
        <v>85</v>
      </c>
      <c r="AV191" s="13" t="s">
        <v>85</v>
      </c>
      <c r="AW191" s="13" t="s">
        <v>37</v>
      </c>
      <c r="AX191" s="13" t="s">
        <v>76</v>
      </c>
      <c r="AY191" s="161" t="s">
        <v>140</v>
      </c>
    </row>
    <row r="192" spans="2:65" s="13" customFormat="1" ht="11.25">
      <c r="B192" s="160"/>
      <c r="D192" s="142" t="s">
        <v>219</v>
      </c>
      <c r="E192" s="161" t="s">
        <v>19</v>
      </c>
      <c r="F192" s="162" t="s">
        <v>187</v>
      </c>
      <c r="H192" s="163">
        <v>10.8</v>
      </c>
      <c r="I192" s="164"/>
      <c r="L192" s="160"/>
      <c r="M192" s="165"/>
      <c r="T192" s="166"/>
      <c r="AT192" s="161" t="s">
        <v>219</v>
      </c>
      <c r="AU192" s="161" t="s">
        <v>85</v>
      </c>
      <c r="AV192" s="13" t="s">
        <v>85</v>
      </c>
      <c r="AW192" s="13" t="s">
        <v>37</v>
      </c>
      <c r="AX192" s="13" t="s">
        <v>76</v>
      </c>
      <c r="AY192" s="161" t="s">
        <v>140</v>
      </c>
    </row>
    <row r="193" spans="2:65" s="14" customFormat="1" ht="11.25">
      <c r="B193" s="167"/>
      <c r="D193" s="142" t="s">
        <v>219</v>
      </c>
      <c r="E193" s="168" t="s">
        <v>19</v>
      </c>
      <c r="F193" s="169" t="s">
        <v>224</v>
      </c>
      <c r="H193" s="170">
        <v>20.399999999999999</v>
      </c>
      <c r="I193" s="171"/>
      <c r="L193" s="167"/>
      <c r="M193" s="172"/>
      <c r="T193" s="173"/>
      <c r="AT193" s="168" t="s">
        <v>219</v>
      </c>
      <c r="AU193" s="168" t="s">
        <v>85</v>
      </c>
      <c r="AV193" s="14" t="s">
        <v>139</v>
      </c>
      <c r="AW193" s="14" t="s">
        <v>37</v>
      </c>
      <c r="AX193" s="14" t="s">
        <v>83</v>
      </c>
      <c r="AY193" s="168" t="s">
        <v>140</v>
      </c>
    </row>
    <row r="194" spans="2:65" s="1" customFormat="1" ht="16.5" customHeight="1">
      <c r="B194" s="32"/>
      <c r="C194" s="129" t="s">
        <v>334</v>
      </c>
      <c r="D194" s="129" t="s">
        <v>141</v>
      </c>
      <c r="E194" s="130" t="s">
        <v>335</v>
      </c>
      <c r="F194" s="131" t="s">
        <v>336</v>
      </c>
      <c r="G194" s="132" t="s">
        <v>204</v>
      </c>
      <c r="H194" s="133">
        <v>1</v>
      </c>
      <c r="I194" s="134"/>
      <c r="J194" s="135">
        <f>ROUND(I194*H194,2)</f>
        <v>0</v>
      </c>
      <c r="K194" s="131" t="s">
        <v>19</v>
      </c>
      <c r="L194" s="32"/>
      <c r="M194" s="136" t="s">
        <v>19</v>
      </c>
      <c r="N194" s="137" t="s">
        <v>47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9">
        <f>S194*H194</f>
        <v>0</v>
      </c>
      <c r="AR194" s="140" t="s">
        <v>139</v>
      </c>
      <c r="AT194" s="140" t="s">
        <v>141</v>
      </c>
      <c r="AU194" s="140" t="s">
        <v>85</v>
      </c>
      <c r="AY194" s="17" t="s">
        <v>140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7" t="s">
        <v>83</v>
      </c>
      <c r="BK194" s="141">
        <f>ROUND(I194*H194,2)</f>
        <v>0</v>
      </c>
      <c r="BL194" s="17" t="s">
        <v>139</v>
      </c>
      <c r="BM194" s="140" t="s">
        <v>337</v>
      </c>
    </row>
    <row r="195" spans="2:65" s="1" customFormat="1" ht="58.5">
      <c r="B195" s="32"/>
      <c r="D195" s="142" t="s">
        <v>147</v>
      </c>
      <c r="F195" s="143" t="s">
        <v>338</v>
      </c>
      <c r="I195" s="144"/>
      <c r="L195" s="32"/>
      <c r="M195" s="145"/>
      <c r="T195" s="53"/>
      <c r="AT195" s="17" t="s">
        <v>147</v>
      </c>
      <c r="AU195" s="17" t="s">
        <v>85</v>
      </c>
    </row>
    <row r="196" spans="2:65" s="1" customFormat="1" ht="48.75">
      <c r="B196" s="32"/>
      <c r="D196" s="142" t="s">
        <v>339</v>
      </c>
      <c r="F196" s="184" t="s">
        <v>340</v>
      </c>
      <c r="I196" s="144"/>
      <c r="L196" s="32"/>
      <c r="M196" s="145"/>
      <c r="T196" s="53"/>
      <c r="AT196" s="17" t="s">
        <v>339</v>
      </c>
      <c r="AU196" s="17" t="s">
        <v>85</v>
      </c>
    </row>
    <row r="197" spans="2:65" s="1" customFormat="1" ht="16.5" customHeight="1">
      <c r="B197" s="32"/>
      <c r="C197" s="129" t="s">
        <v>7</v>
      </c>
      <c r="D197" s="129" t="s">
        <v>141</v>
      </c>
      <c r="E197" s="130" t="s">
        <v>341</v>
      </c>
      <c r="F197" s="131" t="s">
        <v>342</v>
      </c>
      <c r="G197" s="132" t="s">
        <v>204</v>
      </c>
      <c r="H197" s="133">
        <v>1</v>
      </c>
      <c r="I197" s="134"/>
      <c r="J197" s="135">
        <f>ROUND(I197*H197,2)</f>
        <v>0</v>
      </c>
      <c r="K197" s="131" t="s">
        <v>19</v>
      </c>
      <c r="L197" s="32"/>
      <c r="M197" s="136" t="s">
        <v>19</v>
      </c>
      <c r="N197" s="137" t="s">
        <v>47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139</v>
      </c>
      <c r="AT197" s="140" t="s">
        <v>141</v>
      </c>
      <c r="AU197" s="140" t="s">
        <v>85</v>
      </c>
      <c r="AY197" s="17" t="s">
        <v>140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7" t="s">
        <v>83</v>
      </c>
      <c r="BK197" s="141">
        <f>ROUND(I197*H197,2)</f>
        <v>0</v>
      </c>
      <c r="BL197" s="17" t="s">
        <v>139</v>
      </c>
      <c r="BM197" s="140" t="s">
        <v>343</v>
      </c>
    </row>
    <row r="198" spans="2:65" s="1" customFormat="1" ht="19.5">
      <c r="B198" s="32"/>
      <c r="D198" s="142" t="s">
        <v>147</v>
      </c>
      <c r="F198" s="143" t="s">
        <v>344</v>
      </c>
      <c r="I198" s="144"/>
      <c r="L198" s="32"/>
      <c r="M198" s="145"/>
      <c r="T198" s="53"/>
      <c r="AT198" s="17" t="s">
        <v>147</v>
      </c>
      <c r="AU198" s="17" t="s">
        <v>85</v>
      </c>
    </row>
    <row r="199" spans="2:65" s="1" customFormat="1" ht="39">
      <c r="B199" s="32"/>
      <c r="D199" s="142" t="s">
        <v>339</v>
      </c>
      <c r="F199" s="184" t="s">
        <v>345</v>
      </c>
      <c r="I199" s="144"/>
      <c r="L199" s="32"/>
      <c r="M199" s="145"/>
      <c r="T199" s="53"/>
      <c r="AT199" s="17" t="s">
        <v>339</v>
      </c>
      <c r="AU199" s="17" t="s">
        <v>85</v>
      </c>
    </row>
    <row r="200" spans="2:65" s="1" customFormat="1" ht="16.5" customHeight="1">
      <c r="B200" s="32"/>
      <c r="C200" s="129" t="s">
        <v>346</v>
      </c>
      <c r="D200" s="129" t="s">
        <v>141</v>
      </c>
      <c r="E200" s="130" t="s">
        <v>347</v>
      </c>
      <c r="F200" s="131" t="s">
        <v>348</v>
      </c>
      <c r="G200" s="132" t="s">
        <v>204</v>
      </c>
      <c r="H200" s="133">
        <v>1</v>
      </c>
      <c r="I200" s="134"/>
      <c r="J200" s="135">
        <f>ROUND(I200*H200,2)</f>
        <v>0</v>
      </c>
      <c r="K200" s="131" t="s">
        <v>19</v>
      </c>
      <c r="L200" s="32"/>
      <c r="M200" s="136" t="s">
        <v>19</v>
      </c>
      <c r="N200" s="137" t="s">
        <v>47</v>
      </c>
      <c r="P200" s="138">
        <f>O200*H200</f>
        <v>0</v>
      </c>
      <c r="Q200" s="138">
        <v>0</v>
      </c>
      <c r="R200" s="138">
        <f>Q200*H200</f>
        <v>0</v>
      </c>
      <c r="S200" s="138">
        <v>0</v>
      </c>
      <c r="T200" s="139">
        <f>S200*H200</f>
        <v>0</v>
      </c>
      <c r="AR200" s="140" t="s">
        <v>139</v>
      </c>
      <c r="AT200" s="140" t="s">
        <v>141</v>
      </c>
      <c r="AU200" s="140" t="s">
        <v>85</v>
      </c>
      <c r="AY200" s="17" t="s">
        <v>140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7" t="s">
        <v>83</v>
      </c>
      <c r="BK200" s="141">
        <f>ROUND(I200*H200,2)</f>
        <v>0</v>
      </c>
      <c r="BL200" s="17" t="s">
        <v>139</v>
      </c>
      <c r="BM200" s="140" t="s">
        <v>349</v>
      </c>
    </row>
    <row r="201" spans="2:65" s="1" customFormat="1" ht="11.25">
      <c r="B201" s="32"/>
      <c r="D201" s="142" t="s">
        <v>147</v>
      </c>
      <c r="F201" s="143" t="s">
        <v>348</v>
      </c>
      <c r="I201" s="144"/>
      <c r="L201" s="32"/>
      <c r="M201" s="145"/>
      <c r="T201" s="53"/>
      <c r="AT201" s="17" t="s">
        <v>147</v>
      </c>
      <c r="AU201" s="17" t="s">
        <v>85</v>
      </c>
    </row>
    <row r="202" spans="2:65" s="1" customFormat="1" ht="16.5" customHeight="1">
      <c r="B202" s="32"/>
      <c r="C202" s="129" t="s">
        <v>350</v>
      </c>
      <c r="D202" s="129" t="s">
        <v>141</v>
      </c>
      <c r="E202" s="130" t="s">
        <v>351</v>
      </c>
      <c r="F202" s="131" t="s">
        <v>352</v>
      </c>
      <c r="G202" s="132" t="s">
        <v>204</v>
      </c>
      <c r="H202" s="133">
        <v>1</v>
      </c>
      <c r="I202" s="134"/>
      <c r="J202" s="135">
        <f>ROUND(I202*H202,2)</f>
        <v>0</v>
      </c>
      <c r="K202" s="131" t="s">
        <v>19</v>
      </c>
      <c r="L202" s="32"/>
      <c r="M202" s="136" t="s">
        <v>19</v>
      </c>
      <c r="N202" s="137" t="s">
        <v>47</v>
      </c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AR202" s="140" t="s">
        <v>139</v>
      </c>
      <c r="AT202" s="140" t="s">
        <v>141</v>
      </c>
      <c r="AU202" s="140" t="s">
        <v>85</v>
      </c>
      <c r="AY202" s="17" t="s">
        <v>140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7" t="s">
        <v>83</v>
      </c>
      <c r="BK202" s="141">
        <f>ROUND(I202*H202,2)</f>
        <v>0</v>
      </c>
      <c r="BL202" s="17" t="s">
        <v>139</v>
      </c>
      <c r="BM202" s="140" t="s">
        <v>353</v>
      </c>
    </row>
    <row r="203" spans="2:65" s="1" customFormat="1" ht="11.25">
      <c r="B203" s="32"/>
      <c r="D203" s="142" t="s">
        <v>147</v>
      </c>
      <c r="F203" s="143" t="s">
        <v>352</v>
      </c>
      <c r="I203" s="144"/>
      <c r="L203" s="32"/>
      <c r="M203" s="145"/>
      <c r="T203" s="53"/>
      <c r="AT203" s="17" t="s">
        <v>147</v>
      </c>
      <c r="AU203" s="17" t="s">
        <v>85</v>
      </c>
    </row>
    <row r="204" spans="2:65" s="11" customFormat="1" ht="22.9" customHeight="1">
      <c r="B204" s="119"/>
      <c r="D204" s="120" t="s">
        <v>75</v>
      </c>
      <c r="E204" s="146" t="s">
        <v>354</v>
      </c>
      <c r="F204" s="146" t="s">
        <v>355</v>
      </c>
      <c r="I204" s="122"/>
      <c r="J204" s="147">
        <f>BK204</f>
        <v>0</v>
      </c>
      <c r="L204" s="119"/>
      <c r="M204" s="124"/>
      <c r="P204" s="125">
        <f>SUM(P205:P214)</f>
        <v>0</v>
      </c>
      <c r="R204" s="125">
        <f>SUM(R205:R214)</f>
        <v>0</v>
      </c>
      <c r="T204" s="126">
        <f>SUM(T205:T214)</f>
        <v>0</v>
      </c>
      <c r="AR204" s="120" t="s">
        <v>83</v>
      </c>
      <c r="AT204" s="127" t="s">
        <v>75</v>
      </c>
      <c r="AU204" s="127" t="s">
        <v>83</v>
      </c>
      <c r="AY204" s="120" t="s">
        <v>140</v>
      </c>
      <c r="BK204" s="128">
        <f>SUM(BK205:BK214)</f>
        <v>0</v>
      </c>
    </row>
    <row r="205" spans="2:65" s="1" customFormat="1" ht="16.5" customHeight="1">
      <c r="B205" s="32"/>
      <c r="C205" s="129" t="s">
        <v>356</v>
      </c>
      <c r="D205" s="129" t="s">
        <v>141</v>
      </c>
      <c r="E205" s="130" t="s">
        <v>357</v>
      </c>
      <c r="F205" s="131" t="s">
        <v>358</v>
      </c>
      <c r="G205" s="132" t="s">
        <v>310</v>
      </c>
      <c r="H205" s="133">
        <v>13.420999999999999</v>
      </c>
      <c r="I205" s="134"/>
      <c r="J205" s="135">
        <f>ROUND(I205*H205,2)</f>
        <v>0</v>
      </c>
      <c r="K205" s="131" t="s">
        <v>214</v>
      </c>
      <c r="L205" s="32"/>
      <c r="M205" s="136" t="s">
        <v>19</v>
      </c>
      <c r="N205" s="137" t="s">
        <v>47</v>
      </c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139</v>
      </c>
      <c r="AT205" s="140" t="s">
        <v>141</v>
      </c>
      <c r="AU205" s="140" t="s">
        <v>85</v>
      </c>
      <c r="AY205" s="17" t="s">
        <v>140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7" t="s">
        <v>83</v>
      </c>
      <c r="BK205" s="141">
        <f>ROUND(I205*H205,2)</f>
        <v>0</v>
      </c>
      <c r="BL205" s="17" t="s">
        <v>139</v>
      </c>
      <c r="BM205" s="140" t="s">
        <v>359</v>
      </c>
    </row>
    <row r="206" spans="2:65" s="1" customFormat="1" ht="11.25">
      <c r="B206" s="32"/>
      <c r="D206" s="142" t="s">
        <v>147</v>
      </c>
      <c r="F206" s="143" t="s">
        <v>360</v>
      </c>
      <c r="I206" s="144"/>
      <c r="L206" s="32"/>
      <c r="M206" s="145"/>
      <c r="T206" s="53"/>
      <c r="AT206" s="17" t="s">
        <v>147</v>
      </c>
      <c r="AU206" s="17" t="s">
        <v>85</v>
      </c>
    </row>
    <row r="207" spans="2:65" s="1" customFormat="1" ht="11.25">
      <c r="B207" s="32"/>
      <c r="D207" s="152" t="s">
        <v>217</v>
      </c>
      <c r="F207" s="153" t="s">
        <v>361</v>
      </c>
      <c r="I207" s="144"/>
      <c r="L207" s="32"/>
      <c r="M207" s="145"/>
      <c r="T207" s="53"/>
      <c r="AT207" s="17" t="s">
        <v>217</v>
      </c>
      <c r="AU207" s="17" t="s">
        <v>85</v>
      </c>
    </row>
    <row r="208" spans="2:65" s="1" customFormat="1" ht="16.5" customHeight="1">
      <c r="B208" s="32"/>
      <c r="C208" s="129" t="s">
        <v>362</v>
      </c>
      <c r="D208" s="129" t="s">
        <v>141</v>
      </c>
      <c r="E208" s="130" t="s">
        <v>363</v>
      </c>
      <c r="F208" s="131" t="s">
        <v>364</v>
      </c>
      <c r="G208" s="132" t="s">
        <v>310</v>
      </c>
      <c r="H208" s="133">
        <v>254.999</v>
      </c>
      <c r="I208" s="134"/>
      <c r="J208" s="135">
        <f>ROUND(I208*H208,2)</f>
        <v>0</v>
      </c>
      <c r="K208" s="131" t="s">
        <v>214</v>
      </c>
      <c r="L208" s="32"/>
      <c r="M208" s="136" t="s">
        <v>19</v>
      </c>
      <c r="N208" s="137" t="s">
        <v>47</v>
      </c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139</v>
      </c>
      <c r="AT208" s="140" t="s">
        <v>141</v>
      </c>
      <c r="AU208" s="140" t="s">
        <v>85</v>
      </c>
      <c r="AY208" s="17" t="s">
        <v>140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7" t="s">
        <v>83</v>
      </c>
      <c r="BK208" s="141">
        <f>ROUND(I208*H208,2)</f>
        <v>0</v>
      </c>
      <c r="BL208" s="17" t="s">
        <v>139</v>
      </c>
      <c r="BM208" s="140" t="s">
        <v>365</v>
      </c>
    </row>
    <row r="209" spans="2:65" s="1" customFormat="1" ht="19.5">
      <c r="B209" s="32"/>
      <c r="D209" s="142" t="s">
        <v>147</v>
      </c>
      <c r="F209" s="143" t="s">
        <v>366</v>
      </c>
      <c r="I209" s="144"/>
      <c r="L209" s="32"/>
      <c r="M209" s="145"/>
      <c r="T209" s="53"/>
      <c r="AT209" s="17" t="s">
        <v>147</v>
      </c>
      <c r="AU209" s="17" t="s">
        <v>85</v>
      </c>
    </row>
    <row r="210" spans="2:65" s="1" customFormat="1" ht="11.25">
      <c r="B210" s="32"/>
      <c r="D210" s="152" t="s">
        <v>217</v>
      </c>
      <c r="F210" s="153" t="s">
        <v>367</v>
      </c>
      <c r="I210" s="144"/>
      <c r="L210" s="32"/>
      <c r="M210" s="145"/>
      <c r="T210" s="53"/>
      <c r="AT210" s="17" t="s">
        <v>217</v>
      </c>
      <c r="AU210" s="17" t="s">
        <v>85</v>
      </c>
    </row>
    <row r="211" spans="2:65" s="13" customFormat="1" ht="11.25">
      <c r="B211" s="160"/>
      <c r="D211" s="142" t="s">
        <v>219</v>
      </c>
      <c r="F211" s="162" t="s">
        <v>368</v>
      </c>
      <c r="H211" s="163">
        <v>254.999</v>
      </c>
      <c r="I211" s="164"/>
      <c r="L211" s="160"/>
      <c r="M211" s="165"/>
      <c r="T211" s="166"/>
      <c r="AT211" s="161" t="s">
        <v>219</v>
      </c>
      <c r="AU211" s="161" t="s">
        <v>85</v>
      </c>
      <c r="AV211" s="13" t="s">
        <v>85</v>
      </c>
      <c r="AW211" s="13" t="s">
        <v>4</v>
      </c>
      <c r="AX211" s="13" t="s">
        <v>83</v>
      </c>
      <c r="AY211" s="161" t="s">
        <v>140</v>
      </c>
    </row>
    <row r="212" spans="2:65" s="1" customFormat="1" ht="24.2" customHeight="1">
      <c r="B212" s="32"/>
      <c r="C212" s="129" t="s">
        <v>369</v>
      </c>
      <c r="D212" s="129" t="s">
        <v>141</v>
      </c>
      <c r="E212" s="130" t="s">
        <v>370</v>
      </c>
      <c r="F212" s="131" t="s">
        <v>371</v>
      </c>
      <c r="G212" s="132" t="s">
        <v>310</v>
      </c>
      <c r="H212" s="133">
        <v>13.420999999999999</v>
      </c>
      <c r="I212" s="134"/>
      <c r="J212" s="135">
        <f>ROUND(I212*H212,2)</f>
        <v>0</v>
      </c>
      <c r="K212" s="131" t="s">
        <v>214</v>
      </c>
      <c r="L212" s="32"/>
      <c r="M212" s="136" t="s">
        <v>19</v>
      </c>
      <c r="N212" s="137" t="s">
        <v>47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139</v>
      </c>
      <c r="AT212" s="140" t="s">
        <v>141</v>
      </c>
      <c r="AU212" s="140" t="s">
        <v>85</v>
      </c>
      <c r="AY212" s="17" t="s">
        <v>140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7" t="s">
        <v>83</v>
      </c>
      <c r="BK212" s="141">
        <f>ROUND(I212*H212,2)</f>
        <v>0</v>
      </c>
      <c r="BL212" s="17" t="s">
        <v>139</v>
      </c>
      <c r="BM212" s="140" t="s">
        <v>372</v>
      </c>
    </row>
    <row r="213" spans="2:65" s="1" customFormat="1" ht="19.5">
      <c r="B213" s="32"/>
      <c r="D213" s="142" t="s">
        <v>147</v>
      </c>
      <c r="F213" s="143" t="s">
        <v>373</v>
      </c>
      <c r="I213" s="144"/>
      <c r="L213" s="32"/>
      <c r="M213" s="145"/>
      <c r="T213" s="53"/>
      <c r="AT213" s="17" t="s">
        <v>147</v>
      </c>
      <c r="AU213" s="17" t="s">
        <v>85</v>
      </c>
    </row>
    <row r="214" spans="2:65" s="1" customFormat="1" ht="11.25">
      <c r="B214" s="32"/>
      <c r="D214" s="152" t="s">
        <v>217</v>
      </c>
      <c r="F214" s="153" t="s">
        <v>374</v>
      </c>
      <c r="I214" s="144"/>
      <c r="L214" s="32"/>
      <c r="M214" s="145"/>
      <c r="T214" s="53"/>
      <c r="AT214" s="17" t="s">
        <v>217</v>
      </c>
      <c r="AU214" s="17" t="s">
        <v>85</v>
      </c>
    </row>
    <row r="215" spans="2:65" s="11" customFormat="1" ht="22.9" customHeight="1">
      <c r="B215" s="119"/>
      <c r="D215" s="120" t="s">
        <v>75</v>
      </c>
      <c r="E215" s="146" t="s">
        <v>375</v>
      </c>
      <c r="F215" s="146" t="s">
        <v>376</v>
      </c>
      <c r="I215" s="122"/>
      <c r="J215" s="147">
        <f>BK215</f>
        <v>0</v>
      </c>
      <c r="L215" s="119"/>
      <c r="M215" s="124"/>
      <c r="P215" s="125">
        <f>SUM(P216:P218)</f>
        <v>0</v>
      </c>
      <c r="R215" s="125">
        <f>SUM(R216:R218)</f>
        <v>0</v>
      </c>
      <c r="T215" s="126">
        <f>SUM(T216:T218)</f>
        <v>0</v>
      </c>
      <c r="AR215" s="120" t="s">
        <v>83</v>
      </c>
      <c r="AT215" s="127" t="s">
        <v>75</v>
      </c>
      <c r="AU215" s="127" t="s">
        <v>83</v>
      </c>
      <c r="AY215" s="120" t="s">
        <v>140</v>
      </c>
      <c r="BK215" s="128">
        <f>SUM(BK216:BK218)</f>
        <v>0</v>
      </c>
    </row>
    <row r="216" spans="2:65" s="1" customFormat="1" ht="16.5" customHeight="1">
      <c r="B216" s="32"/>
      <c r="C216" s="129" t="s">
        <v>377</v>
      </c>
      <c r="D216" s="129" t="s">
        <v>141</v>
      </c>
      <c r="E216" s="130" t="s">
        <v>378</v>
      </c>
      <c r="F216" s="131" t="s">
        <v>379</v>
      </c>
      <c r="G216" s="132" t="s">
        <v>310</v>
      </c>
      <c r="H216" s="133">
        <v>0.187</v>
      </c>
      <c r="I216" s="134"/>
      <c r="J216" s="135">
        <f>ROUND(I216*H216,2)</f>
        <v>0</v>
      </c>
      <c r="K216" s="131" t="s">
        <v>214</v>
      </c>
      <c r="L216" s="32"/>
      <c r="M216" s="136" t="s">
        <v>19</v>
      </c>
      <c r="N216" s="137" t="s">
        <v>47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139</v>
      </c>
      <c r="AT216" s="140" t="s">
        <v>141</v>
      </c>
      <c r="AU216" s="140" t="s">
        <v>85</v>
      </c>
      <c r="AY216" s="17" t="s">
        <v>140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7" t="s">
        <v>83</v>
      </c>
      <c r="BK216" s="141">
        <f>ROUND(I216*H216,2)</f>
        <v>0</v>
      </c>
      <c r="BL216" s="17" t="s">
        <v>139</v>
      </c>
      <c r="BM216" s="140" t="s">
        <v>380</v>
      </c>
    </row>
    <row r="217" spans="2:65" s="1" customFormat="1" ht="11.25">
      <c r="B217" s="32"/>
      <c r="D217" s="142" t="s">
        <v>147</v>
      </c>
      <c r="F217" s="143" t="s">
        <v>381</v>
      </c>
      <c r="I217" s="144"/>
      <c r="L217" s="32"/>
      <c r="M217" s="145"/>
      <c r="T217" s="53"/>
      <c r="AT217" s="17" t="s">
        <v>147</v>
      </c>
      <c r="AU217" s="17" t="s">
        <v>85</v>
      </c>
    </row>
    <row r="218" spans="2:65" s="1" customFormat="1" ht="11.25">
      <c r="B218" s="32"/>
      <c r="D218" s="152" t="s">
        <v>217</v>
      </c>
      <c r="F218" s="153" t="s">
        <v>382</v>
      </c>
      <c r="I218" s="144"/>
      <c r="L218" s="32"/>
      <c r="M218" s="148"/>
      <c r="N218" s="149"/>
      <c r="O218" s="149"/>
      <c r="P218" s="149"/>
      <c r="Q218" s="149"/>
      <c r="R218" s="149"/>
      <c r="S218" s="149"/>
      <c r="T218" s="150"/>
      <c r="AT218" s="17" t="s">
        <v>217</v>
      </c>
      <c r="AU218" s="17" t="s">
        <v>85</v>
      </c>
    </row>
    <row r="219" spans="2:65" s="1" customFormat="1" ht="6.95" customHeight="1">
      <c r="B219" s="41"/>
      <c r="C219" s="42"/>
      <c r="D219" s="42"/>
      <c r="E219" s="42"/>
      <c r="F219" s="42"/>
      <c r="G219" s="42"/>
      <c r="H219" s="42"/>
      <c r="I219" s="42"/>
      <c r="J219" s="42"/>
      <c r="K219" s="42"/>
      <c r="L219" s="32"/>
    </row>
  </sheetData>
  <sheetProtection algorithmName="SHA-512" hashValue="Wx2Pjqxug2zKGnbmLNnlK03DD7xNddou6FcJm8muET7oNh27Gb5/ywsj2/PqeUK7dEP7QOKmyGnq6P/b9FlA/A==" saltValue="nO9AMM6jJ9ejcPA/LhymbaOlYidrdBKoMu42QRvA0fQkeXEjz6jTyBQLqdjECUj21sZf71b9QXYND1zMb48NwA==" spinCount="100000" sheet="1" objects="1" scenarios="1" formatColumns="0" formatRows="0" autoFilter="0"/>
  <autoFilter ref="C90:K218" xr:uid="{00000000-0009-0000-0000-000002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101" r:id="rId1" xr:uid="{00000000-0004-0000-0200-000000000000}"/>
    <hyperlink ref="F109" r:id="rId2" xr:uid="{00000000-0004-0000-0200-000001000000}"/>
    <hyperlink ref="F115" r:id="rId3" xr:uid="{00000000-0004-0000-0200-000002000000}"/>
    <hyperlink ref="F119" r:id="rId4" xr:uid="{00000000-0004-0000-0200-000003000000}"/>
    <hyperlink ref="F124" r:id="rId5" xr:uid="{00000000-0004-0000-0200-000004000000}"/>
    <hyperlink ref="F128" r:id="rId6" xr:uid="{00000000-0004-0000-0200-000005000000}"/>
    <hyperlink ref="F132" r:id="rId7" xr:uid="{00000000-0004-0000-0200-000006000000}"/>
    <hyperlink ref="F140" r:id="rId8" xr:uid="{00000000-0004-0000-0200-000007000000}"/>
    <hyperlink ref="F145" r:id="rId9" xr:uid="{00000000-0004-0000-0200-000008000000}"/>
    <hyperlink ref="F150" r:id="rId10" xr:uid="{00000000-0004-0000-0200-000009000000}"/>
    <hyperlink ref="F157" r:id="rId11" xr:uid="{00000000-0004-0000-0200-00000A000000}"/>
    <hyperlink ref="F162" r:id="rId12" xr:uid="{00000000-0004-0000-0200-00000B000000}"/>
    <hyperlink ref="F166" r:id="rId13" xr:uid="{00000000-0004-0000-0200-00000C000000}"/>
    <hyperlink ref="F180" r:id="rId14" xr:uid="{00000000-0004-0000-0200-00000D000000}"/>
    <hyperlink ref="F190" r:id="rId15" xr:uid="{00000000-0004-0000-0200-00000E000000}"/>
    <hyperlink ref="F207" r:id="rId16" xr:uid="{00000000-0004-0000-0200-00000F000000}"/>
    <hyperlink ref="F210" r:id="rId17" xr:uid="{00000000-0004-0000-0200-000010000000}"/>
    <hyperlink ref="F214" r:id="rId18" xr:uid="{00000000-0004-0000-0200-000011000000}"/>
    <hyperlink ref="F218" r:id="rId19" xr:uid="{00000000-0004-0000-02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7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96</v>
      </c>
      <c r="AZ2" s="151" t="s">
        <v>383</v>
      </c>
      <c r="BA2" s="151" t="s">
        <v>383</v>
      </c>
      <c r="BB2" s="151" t="s">
        <v>182</v>
      </c>
      <c r="BC2" s="151" t="s">
        <v>384</v>
      </c>
      <c r="BD2" s="151" t="s">
        <v>85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151" t="s">
        <v>385</v>
      </c>
      <c r="BA3" s="151" t="s">
        <v>385</v>
      </c>
      <c r="BB3" s="151" t="s">
        <v>213</v>
      </c>
      <c r="BC3" s="151" t="s">
        <v>386</v>
      </c>
      <c r="BD3" s="151" t="s">
        <v>85</v>
      </c>
    </row>
    <row r="4" spans="2:56" ht="24.95" customHeight="1">
      <c r="B4" s="20"/>
      <c r="D4" s="21" t="s">
        <v>112</v>
      </c>
      <c r="L4" s="20"/>
      <c r="M4" s="90" t="s">
        <v>10</v>
      </c>
      <c r="AT4" s="17" t="s">
        <v>4</v>
      </c>
      <c r="AZ4" s="151" t="s">
        <v>387</v>
      </c>
      <c r="BA4" s="151" t="s">
        <v>388</v>
      </c>
      <c r="BB4" s="151" t="s">
        <v>182</v>
      </c>
      <c r="BC4" s="151" t="s">
        <v>389</v>
      </c>
      <c r="BD4" s="151" t="s">
        <v>85</v>
      </c>
    </row>
    <row r="5" spans="2:56" ht="6.95" customHeight="1">
      <c r="B5" s="20"/>
      <c r="L5" s="20"/>
      <c r="AZ5" s="151" t="s">
        <v>390</v>
      </c>
      <c r="BA5" s="151" t="s">
        <v>390</v>
      </c>
      <c r="BB5" s="151" t="s">
        <v>213</v>
      </c>
      <c r="BC5" s="151" t="s">
        <v>391</v>
      </c>
      <c r="BD5" s="151" t="s">
        <v>85</v>
      </c>
    </row>
    <row r="6" spans="2:56" ht="12" customHeight="1">
      <c r="B6" s="20"/>
      <c r="D6" s="27" t="s">
        <v>16</v>
      </c>
      <c r="L6" s="20"/>
      <c r="AZ6" s="151" t="s">
        <v>392</v>
      </c>
      <c r="BA6" s="151" t="s">
        <v>392</v>
      </c>
      <c r="BB6" s="151" t="s">
        <v>213</v>
      </c>
      <c r="BC6" s="151" t="s">
        <v>393</v>
      </c>
      <c r="BD6" s="151" t="s">
        <v>85</v>
      </c>
    </row>
    <row r="7" spans="2:56" ht="16.5" customHeight="1">
      <c r="B7" s="20"/>
      <c r="E7" s="322" t="str">
        <f>'Rekapitulace stavby'!K6</f>
        <v>MVE Vraňany – Rekonstrukce</v>
      </c>
      <c r="F7" s="323"/>
      <c r="G7" s="323"/>
      <c r="H7" s="323"/>
      <c r="L7" s="20"/>
      <c r="AZ7" s="151" t="s">
        <v>394</v>
      </c>
      <c r="BA7" s="151" t="s">
        <v>394</v>
      </c>
      <c r="BB7" s="151" t="s">
        <v>213</v>
      </c>
      <c r="BC7" s="151" t="s">
        <v>395</v>
      </c>
      <c r="BD7" s="151" t="s">
        <v>85</v>
      </c>
    </row>
    <row r="8" spans="2:56" ht="12" customHeight="1">
      <c r="B8" s="20"/>
      <c r="D8" s="27" t="s">
        <v>113</v>
      </c>
      <c r="L8" s="20"/>
      <c r="AZ8" s="151" t="s">
        <v>396</v>
      </c>
      <c r="BA8" s="151" t="s">
        <v>397</v>
      </c>
      <c r="BB8" s="151" t="s">
        <v>182</v>
      </c>
      <c r="BC8" s="151" t="s">
        <v>398</v>
      </c>
      <c r="BD8" s="151" t="s">
        <v>85</v>
      </c>
    </row>
    <row r="9" spans="2:56" s="1" customFormat="1" ht="16.5" customHeight="1">
      <c r="B9" s="32"/>
      <c r="E9" s="322" t="s">
        <v>114</v>
      </c>
      <c r="F9" s="324"/>
      <c r="G9" s="324"/>
      <c r="H9" s="324"/>
      <c r="L9" s="32"/>
      <c r="AZ9" s="151" t="s">
        <v>399</v>
      </c>
      <c r="BA9" s="151" t="s">
        <v>400</v>
      </c>
      <c r="BB9" s="151" t="s">
        <v>185</v>
      </c>
      <c r="BC9" s="151" t="s">
        <v>401</v>
      </c>
      <c r="BD9" s="151" t="s">
        <v>85</v>
      </c>
    </row>
    <row r="10" spans="2:56" s="1" customFormat="1" ht="12" customHeight="1">
      <c r="B10" s="32"/>
      <c r="D10" s="27" t="s">
        <v>115</v>
      </c>
      <c r="L10" s="32"/>
      <c r="AZ10" s="151" t="s">
        <v>402</v>
      </c>
      <c r="BA10" s="151" t="s">
        <v>402</v>
      </c>
      <c r="BB10" s="151" t="s">
        <v>213</v>
      </c>
      <c r="BC10" s="151" t="s">
        <v>403</v>
      </c>
      <c r="BD10" s="151" t="s">
        <v>85</v>
      </c>
    </row>
    <row r="11" spans="2:56" s="1" customFormat="1" ht="16.5" customHeight="1">
      <c r="B11" s="32"/>
      <c r="E11" s="281" t="s">
        <v>404</v>
      </c>
      <c r="F11" s="324"/>
      <c r="G11" s="324"/>
      <c r="H11" s="324"/>
      <c r="L11" s="32"/>
    </row>
    <row r="12" spans="2:56" s="1" customFormat="1" ht="11.25">
      <c r="B12" s="32"/>
      <c r="L12" s="32"/>
    </row>
    <row r="13" spans="2:5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5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16. 10. 2025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5" t="str">
        <f>'Rekapitulace stavby'!E14</f>
        <v>Vyplň údaj</v>
      </c>
      <c r="F20" s="306"/>
      <c r="G20" s="306"/>
      <c r="H20" s="30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11" t="s">
        <v>19</v>
      </c>
      <c r="F29" s="311"/>
      <c r="G29" s="311"/>
      <c r="H29" s="31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ROUND(J92,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ROUND((SUM(BE92:BE270)),  2)</f>
        <v>0</v>
      </c>
      <c r="I35" s="93">
        <v>0.21</v>
      </c>
      <c r="J35" s="83">
        <f>ROUND(((SUM(BE92:BE270))*I35),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ROUND((SUM(BF92:BF270)),  2)</f>
        <v>0</v>
      </c>
      <c r="I36" s="93">
        <v>0.12</v>
      </c>
      <c r="J36" s="83">
        <f>ROUND(((SUM(BF92:BF270))*I36),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ROUND((SUM(BG92:BG270)),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ROUND((SUM(BH92:BH270)),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ROUND((SUM(BI92:BI270)),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2" t="str">
        <f>E7</f>
        <v>MVE Vraňany – Rekonstrukce</v>
      </c>
      <c r="F50" s="323"/>
      <c r="G50" s="323"/>
      <c r="H50" s="32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22" t="s">
        <v>114</v>
      </c>
      <c r="F52" s="324"/>
      <c r="G52" s="324"/>
      <c r="H52" s="32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81" t="str">
        <f>E11</f>
        <v>SO 02 - Venkovní úpravy</v>
      </c>
      <c r="F54" s="324"/>
      <c r="G54" s="324"/>
      <c r="H54" s="32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MVE Vraňany</v>
      </c>
      <c r="I56" s="27" t="s">
        <v>23</v>
      </c>
      <c r="J56" s="49" t="str">
        <f>IF(J14="","",J14)</f>
        <v>16. 10. 2025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Povodí Vltavy, státní podnik</v>
      </c>
      <c r="I58" s="27" t="s">
        <v>33</v>
      </c>
      <c r="J58" s="30" t="str">
        <f>E23</f>
        <v>AQUATIS a.s.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Bc. Aneta Patková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J92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193</v>
      </c>
      <c r="E64" s="105"/>
      <c r="F64" s="105"/>
      <c r="G64" s="105"/>
      <c r="H64" s="105"/>
      <c r="I64" s="105"/>
      <c r="J64" s="106">
        <f>J93</f>
        <v>0</v>
      </c>
      <c r="L64" s="103"/>
    </row>
    <row r="65" spans="2:12" s="9" customFormat="1" ht="19.899999999999999" customHeight="1">
      <c r="B65" s="107"/>
      <c r="D65" s="108" t="s">
        <v>194</v>
      </c>
      <c r="E65" s="109"/>
      <c r="F65" s="109"/>
      <c r="G65" s="109"/>
      <c r="H65" s="109"/>
      <c r="I65" s="109"/>
      <c r="J65" s="110">
        <f>J94</f>
        <v>0</v>
      </c>
      <c r="L65" s="107"/>
    </row>
    <row r="66" spans="2:12" s="9" customFormat="1" ht="19.899999999999999" customHeight="1">
      <c r="B66" s="107"/>
      <c r="D66" s="108" t="s">
        <v>405</v>
      </c>
      <c r="E66" s="109"/>
      <c r="F66" s="109"/>
      <c r="G66" s="109"/>
      <c r="H66" s="109"/>
      <c r="I66" s="109"/>
      <c r="J66" s="110">
        <f>J185</f>
        <v>0</v>
      </c>
      <c r="L66" s="107"/>
    </row>
    <row r="67" spans="2:12" s="9" customFormat="1" ht="19.899999999999999" customHeight="1">
      <c r="B67" s="107"/>
      <c r="D67" s="108" t="s">
        <v>406</v>
      </c>
      <c r="E67" s="109"/>
      <c r="F67" s="109"/>
      <c r="G67" s="109"/>
      <c r="H67" s="109"/>
      <c r="I67" s="109"/>
      <c r="J67" s="110">
        <f>J219</f>
        <v>0</v>
      </c>
      <c r="L67" s="107"/>
    </row>
    <row r="68" spans="2:12" s="9" customFormat="1" ht="19.899999999999999" customHeight="1">
      <c r="B68" s="107"/>
      <c r="D68" s="108" t="s">
        <v>196</v>
      </c>
      <c r="E68" s="109"/>
      <c r="F68" s="109"/>
      <c r="G68" s="109"/>
      <c r="H68" s="109"/>
      <c r="I68" s="109"/>
      <c r="J68" s="110">
        <f>J238</f>
        <v>0</v>
      </c>
      <c r="L68" s="107"/>
    </row>
    <row r="69" spans="2:12" s="9" customFormat="1" ht="19.899999999999999" customHeight="1">
      <c r="B69" s="107"/>
      <c r="D69" s="108" t="s">
        <v>197</v>
      </c>
      <c r="E69" s="109"/>
      <c r="F69" s="109"/>
      <c r="G69" s="109"/>
      <c r="H69" s="109"/>
      <c r="I69" s="109"/>
      <c r="J69" s="110">
        <f>J251</f>
        <v>0</v>
      </c>
      <c r="L69" s="107"/>
    </row>
    <row r="70" spans="2:12" s="9" customFormat="1" ht="19.899999999999999" customHeight="1">
      <c r="B70" s="107"/>
      <c r="D70" s="108" t="s">
        <v>198</v>
      </c>
      <c r="E70" s="109"/>
      <c r="F70" s="109"/>
      <c r="G70" s="109"/>
      <c r="H70" s="109"/>
      <c r="I70" s="109"/>
      <c r="J70" s="110">
        <f>J267</f>
        <v>0</v>
      </c>
      <c r="L70" s="107"/>
    </row>
    <row r="71" spans="2:12" s="1" customFormat="1" ht="21.75" customHeight="1">
      <c r="B71" s="32"/>
      <c r="L71" s="32"/>
    </row>
    <row r="72" spans="2:12" s="1" customFormat="1" ht="6.95" customHeight="1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32"/>
    </row>
    <row r="76" spans="2:12" s="1" customFormat="1" ht="6.95" customHeight="1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32"/>
    </row>
    <row r="77" spans="2:12" s="1" customFormat="1" ht="24.95" customHeight="1">
      <c r="B77" s="32"/>
      <c r="C77" s="21" t="s">
        <v>124</v>
      </c>
      <c r="L77" s="32"/>
    </row>
    <row r="78" spans="2:12" s="1" customFormat="1" ht="6.95" customHeight="1">
      <c r="B78" s="32"/>
      <c r="L78" s="32"/>
    </row>
    <row r="79" spans="2:12" s="1" customFormat="1" ht="12" customHeight="1">
      <c r="B79" s="32"/>
      <c r="C79" s="27" t="s">
        <v>16</v>
      </c>
      <c r="L79" s="32"/>
    </row>
    <row r="80" spans="2:12" s="1" customFormat="1" ht="16.5" customHeight="1">
      <c r="B80" s="32"/>
      <c r="E80" s="322" t="str">
        <f>E7</f>
        <v>MVE Vraňany – Rekonstrukce</v>
      </c>
      <c r="F80" s="323"/>
      <c r="G80" s="323"/>
      <c r="H80" s="323"/>
      <c r="L80" s="32"/>
    </row>
    <row r="81" spans="2:65" ht="12" customHeight="1">
      <c r="B81" s="20"/>
      <c r="C81" s="27" t="s">
        <v>113</v>
      </c>
      <c r="L81" s="20"/>
    </row>
    <row r="82" spans="2:65" s="1" customFormat="1" ht="16.5" customHeight="1">
      <c r="B82" s="32"/>
      <c r="E82" s="322" t="s">
        <v>114</v>
      </c>
      <c r="F82" s="324"/>
      <c r="G82" s="324"/>
      <c r="H82" s="324"/>
      <c r="L82" s="32"/>
    </row>
    <row r="83" spans="2:65" s="1" customFormat="1" ht="12" customHeight="1">
      <c r="B83" s="32"/>
      <c r="C83" s="27" t="s">
        <v>115</v>
      </c>
      <c r="L83" s="32"/>
    </row>
    <row r="84" spans="2:65" s="1" customFormat="1" ht="16.5" customHeight="1">
      <c r="B84" s="32"/>
      <c r="E84" s="281" t="str">
        <f>E11</f>
        <v>SO 02 - Venkovní úpravy</v>
      </c>
      <c r="F84" s="324"/>
      <c r="G84" s="324"/>
      <c r="H84" s="324"/>
      <c r="L84" s="32"/>
    </row>
    <row r="85" spans="2:65" s="1" customFormat="1" ht="6.95" customHeight="1">
      <c r="B85" s="32"/>
      <c r="L85" s="32"/>
    </row>
    <row r="86" spans="2:65" s="1" customFormat="1" ht="12" customHeight="1">
      <c r="B86" s="32"/>
      <c r="C86" s="27" t="s">
        <v>21</v>
      </c>
      <c r="F86" s="25" t="str">
        <f>F14</f>
        <v>MVE Vraňany</v>
      </c>
      <c r="I86" s="27" t="s">
        <v>23</v>
      </c>
      <c r="J86" s="49" t="str">
        <f>IF(J14="","",J14)</f>
        <v>16. 10. 2025</v>
      </c>
      <c r="L86" s="32"/>
    </row>
    <row r="87" spans="2:65" s="1" customFormat="1" ht="6.95" customHeight="1">
      <c r="B87" s="32"/>
      <c r="L87" s="32"/>
    </row>
    <row r="88" spans="2:65" s="1" customFormat="1" ht="15.2" customHeight="1">
      <c r="B88" s="32"/>
      <c r="C88" s="27" t="s">
        <v>25</v>
      </c>
      <c r="F88" s="25" t="str">
        <f>E17</f>
        <v>Povodí Vltavy, státní podnik</v>
      </c>
      <c r="I88" s="27" t="s">
        <v>33</v>
      </c>
      <c r="J88" s="30" t="str">
        <f>E23</f>
        <v>AQUATIS a.s.</v>
      </c>
      <c r="L88" s="32"/>
    </row>
    <row r="89" spans="2:65" s="1" customFormat="1" ht="15.2" customHeight="1">
      <c r="B89" s="32"/>
      <c r="C89" s="27" t="s">
        <v>31</v>
      </c>
      <c r="F89" s="25" t="str">
        <f>IF(E20="","",E20)</f>
        <v>Vyplň údaj</v>
      </c>
      <c r="I89" s="27" t="s">
        <v>38</v>
      </c>
      <c r="J89" s="30" t="str">
        <f>E26</f>
        <v>Bc. Aneta Patková</v>
      </c>
      <c r="L89" s="32"/>
    </row>
    <row r="90" spans="2:65" s="1" customFormat="1" ht="10.35" customHeight="1">
      <c r="B90" s="32"/>
      <c r="L90" s="32"/>
    </row>
    <row r="91" spans="2:65" s="10" customFormat="1" ht="29.25" customHeight="1">
      <c r="B91" s="111"/>
      <c r="C91" s="112" t="s">
        <v>125</v>
      </c>
      <c r="D91" s="113" t="s">
        <v>61</v>
      </c>
      <c r="E91" s="113" t="s">
        <v>57</v>
      </c>
      <c r="F91" s="113" t="s">
        <v>58</v>
      </c>
      <c r="G91" s="113" t="s">
        <v>126</v>
      </c>
      <c r="H91" s="113" t="s">
        <v>127</v>
      </c>
      <c r="I91" s="113" t="s">
        <v>128</v>
      </c>
      <c r="J91" s="113" t="s">
        <v>119</v>
      </c>
      <c r="K91" s="114" t="s">
        <v>129</v>
      </c>
      <c r="L91" s="111"/>
      <c r="M91" s="56" t="s">
        <v>19</v>
      </c>
      <c r="N91" s="57" t="s">
        <v>46</v>
      </c>
      <c r="O91" s="57" t="s">
        <v>130</v>
      </c>
      <c r="P91" s="57" t="s">
        <v>131</v>
      </c>
      <c r="Q91" s="57" t="s">
        <v>132</v>
      </c>
      <c r="R91" s="57" t="s">
        <v>133</v>
      </c>
      <c r="S91" s="57" t="s">
        <v>134</v>
      </c>
      <c r="T91" s="58" t="s">
        <v>135</v>
      </c>
    </row>
    <row r="92" spans="2:65" s="1" customFormat="1" ht="22.9" customHeight="1">
      <c r="B92" s="32"/>
      <c r="C92" s="61" t="s">
        <v>136</v>
      </c>
      <c r="J92" s="115">
        <f>BK92</f>
        <v>0</v>
      </c>
      <c r="L92" s="32"/>
      <c r="M92" s="59"/>
      <c r="N92" s="50"/>
      <c r="O92" s="50"/>
      <c r="P92" s="116">
        <f>P93</f>
        <v>0</v>
      </c>
      <c r="Q92" s="50"/>
      <c r="R92" s="116">
        <f>R93</f>
        <v>242.96841936000001</v>
      </c>
      <c r="S92" s="50"/>
      <c r="T92" s="117">
        <f>T93</f>
        <v>8.7285599999999999</v>
      </c>
      <c r="AT92" s="17" t="s">
        <v>75</v>
      </c>
      <c r="AU92" s="17" t="s">
        <v>120</v>
      </c>
      <c r="BK92" s="118">
        <f>BK93</f>
        <v>0</v>
      </c>
    </row>
    <row r="93" spans="2:65" s="11" customFormat="1" ht="25.9" customHeight="1">
      <c r="B93" s="119"/>
      <c r="D93" s="120" t="s">
        <v>75</v>
      </c>
      <c r="E93" s="121" t="s">
        <v>199</v>
      </c>
      <c r="F93" s="121" t="s">
        <v>200</v>
      </c>
      <c r="I93" s="122"/>
      <c r="J93" s="123">
        <f>BK93</f>
        <v>0</v>
      </c>
      <c r="L93" s="119"/>
      <c r="M93" s="124"/>
      <c r="P93" s="125">
        <f>P94+P185+P219+P238+P251+P267</f>
        <v>0</v>
      </c>
      <c r="R93" s="125">
        <f>R94+R185+R219+R238+R251+R267</f>
        <v>242.96841936000001</v>
      </c>
      <c r="T93" s="126">
        <f>T94+T185+T219+T238+T251+T267</f>
        <v>8.7285599999999999</v>
      </c>
      <c r="AR93" s="120" t="s">
        <v>83</v>
      </c>
      <c r="AT93" s="127" t="s">
        <v>75</v>
      </c>
      <c r="AU93" s="127" t="s">
        <v>76</v>
      </c>
      <c r="AY93" s="120" t="s">
        <v>140</v>
      </c>
      <c r="BK93" s="128">
        <f>BK94+BK185+BK219+BK238+BK251+BK267</f>
        <v>0</v>
      </c>
    </row>
    <row r="94" spans="2:65" s="11" customFormat="1" ht="22.9" customHeight="1">
      <c r="B94" s="119"/>
      <c r="D94" s="120" t="s">
        <v>75</v>
      </c>
      <c r="E94" s="146" t="s">
        <v>83</v>
      </c>
      <c r="F94" s="146" t="s">
        <v>201</v>
      </c>
      <c r="I94" s="122"/>
      <c r="J94" s="147">
        <f>BK94</f>
        <v>0</v>
      </c>
      <c r="L94" s="119"/>
      <c r="M94" s="124"/>
      <c r="P94" s="125">
        <f>SUM(P95:P184)</f>
        <v>0</v>
      </c>
      <c r="R94" s="125">
        <f>SUM(R95:R184)</f>
        <v>5.0100000000000003E-4</v>
      </c>
      <c r="T94" s="126">
        <f>SUM(T95:T184)</f>
        <v>8.7285599999999999</v>
      </c>
      <c r="AR94" s="120" t="s">
        <v>83</v>
      </c>
      <c r="AT94" s="127" t="s">
        <v>75</v>
      </c>
      <c r="AU94" s="127" t="s">
        <v>83</v>
      </c>
      <c r="AY94" s="120" t="s">
        <v>140</v>
      </c>
      <c r="BK94" s="128">
        <f>SUM(BK95:BK184)</f>
        <v>0</v>
      </c>
    </row>
    <row r="95" spans="2:65" s="1" customFormat="1" ht="16.5" customHeight="1">
      <c r="B95" s="32"/>
      <c r="C95" s="129" t="s">
        <v>83</v>
      </c>
      <c r="D95" s="129" t="s">
        <v>141</v>
      </c>
      <c r="E95" s="130" t="s">
        <v>407</v>
      </c>
      <c r="F95" s="131" t="s">
        <v>408</v>
      </c>
      <c r="G95" s="132" t="s">
        <v>185</v>
      </c>
      <c r="H95" s="133">
        <v>6.2</v>
      </c>
      <c r="I95" s="134"/>
      <c r="J95" s="135">
        <f>ROUND(I95*H95,2)</f>
        <v>0</v>
      </c>
      <c r="K95" s="131" t="s">
        <v>214</v>
      </c>
      <c r="L95" s="32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0.28999999999999998</v>
      </c>
      <c r="T95" s="139">
        <f>S95*H95</f>
        <v>1.7979999999999998</v>
      </c>
      <c r="AR95" s="140" t="s">
        <v>139</v>
      </c>
      <c r="AT95" s="140" t="s">
        <v>141</v>
      </c>
      <c r="AU95" s="140" t="s">
        <v>85</v>
      </c>
      <c r="AY95" s="17" t="s">
        <v>140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7" t="s">
        <v>83</v>
      </c>
      <c r="BK95" s="141">
        <f>ROUND(I95*H95,2)</f>
        <v>0</v>
      </c>
      <c r="BL95" s="17" t="s">
        <v>139</v>
      </c>
      <c r="BM95" s="140" t="s">
        <v>409</v>
      </c>
    </row>
    <row r="96" spans="2:65" s="1" customFormat="1" ht="19.5">
      <c r="B96" s="32"/>
      <c r="D96" s="142" t="s">
        <v>147</v>
      </c>
      <c r="F96" s="143" t="s">
        <v>410</v>
      </c>
      <c r="I96" s="144"/>
      <c r="L96" s="32"/>
      <c r="M96" s="145"/>
      <c r="T96" s="53"/>
      <c r="AT96" s="17" t="s">
        <v>147</v>
      </c>
      <c r="AU96" s="17" t="s">
        <v>85</v>
      </c>
    </row>
    <row r="97" spans="2:65" s="1" customFormat="1" ht="11.25">
      <c r="B97" s="32"/>
      <c r="D97" s="152" t="s">
        <v>217</v>
      </c>
      <c r="F97" s="153" t="s">
        <v>411</v>
      </c>
      <c r="I97" s="144"/>
      <c r="L97" s="32"/>
      <c r="M97" s="145"/>
      <c r="T97" s="53"/>
      <c r="AT97" s="17" t="s">
        <v>217</v>
      </c>
      <c r="AU97" s="17" t="s">
        <v>85</v>
      </c>
    </row>
    <row r="98" spans="2:65" s="12" customFormat="1" ht="11.25">
      <c r="B98" s="154"/>
      <c r="D98" s="142" t="s">
        <v>219</v>
      </c>
      <c r="E98" s="155" t="s">
        <v>19</v>
      </c>
      <c r="F98" s="156" t="s">
        <v>412</v>
      </c>
      <c r="H98" s="155" t="s">
        <v>19</v>
      </c>
      <c r="I98" s="157"/>
      <c r="L98" s="154"/>
      <c r="M98" s="158"/>
      <c r="T98" s="159"/>
      <c r="AT98" s="155" t="s">
        <v>219</v>
      </c>
      <c r="AU98" s="155" t="s">
        <v>85</v>
      </c>
      <c r="AV98" s="12" t="s">
        <v>83</v>
      </c>
      <c r="AW98" s="12" t="s">
        <v>37</v>
      </c>
      <c r="AX98" s="12" t="s">
        <v>76</v>
      </c>
      <c r="AY98" s="155" t="s">
        <v>140</v>
      </c>
    </row>
    <row r="99" spans="2:65" s="13" customFormat="1" ht="11.25">
      <c r="B99" s="160"/>
      <c r="D99" s="142" t="s">
        <v>219</v>
      </c>
      <c r="E99" s="161" t="s">
        <v>399</v>
      </c>
      <c r="F99" s="162" t="s">
        <v>401</v>
      </c>
      <c r="H99" s="163">
        <v>6.2</v>
      </c>
      <c r="I99" s="164"/>
      <c r="L99" s="160"/>
      <c r="M99" s="165"/>
      <c r="T99" s="166"/>
      <c r="AT99" s="161" t="s">
        <v>219</v>
      </c>
      <c r="AU99" s="161" t="s">
        <v>85</v>
      </c>
      <c r="AV99" s="13" t="s">
        <v>85</v>
      </c>
      <c r="AW99" s="13" t="s">
        <v>37</v>
      </c>
      <c r="AX99" s="13" t="s">
        <v>83</v>
      </c>
      <c r="AY99" s="161" t="s">
        <v>140</v>
      </c>
    </row>
    <row r="100" spans="2:65" s="1" customFormat="1" ht="16.5" customHeight="1">
      <c r="B100" s="32"/>
      <c r="C100" s="129" t="s">
        <v>85</v>
      </c>
      <c r="D100" s="129" t="s">
        <v>141</v>
      </c>
      <c r="E100" s="130" t="s">
        <v>413</v>
      </c>
      <c r="F100" s="131" t="s">
        <v>414</v>
      </c>
      <c r="G100" s="132" t="s">
        <v>213</v>
      </c>
      <c r="H100" s="133">
        <v>3.8079999999999998</v>
      </c>
      <c r="I100" s="134"/>
      <c r="J100" s="135">
        <f>ROUND(I100*H100,2)</f>
        <v>0</v>
      </c>
      <c r="K100" s="131" t="s">
        <v>214</v>
      </c>
      <c r="L100" s="32"/>
      <c r="M100" s="136" t="s">
        <v>19</v>
      </c>
      <c r="N100" s="137" t="s">
        <v>47</v>
      </c>
      <c r="P100" s="138">
        <f>O100*H100</f>
        <v>0</v>
      </c>
      <c r="Q100" s="138">
        <v>0</v>
      </c>
      <c r="R100" s="138">
        <f>Q100*H100</f>
        <v>0</v>
      </c>
      <c r="S100" s="138">
        <v>1.82</v>
      </c>
      <c r="T100" s="139">
        <f>S100*H100</f>
        <v>6.9305599999999998</v>
      </c>
      <c r="AR100" s="140" t="s">
        <v>139</v>
      </c>
      <c r="AT100" s="140" t="s">
        <v>141</v>
      </c>
      <c r="AU100" s="140" t="s">
        <v>85</v>
      </c>
      <c r="AY100" s="17" t="s">
        <v>140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7" t="s">
        <v>83</v>
      </c>
      <c r="BK100" s="141">
        <f>ROUND(I100*H100,2)</f>
        <v>0</v>
      </c>
      <c r="BL100" s="17" t="s">
        <v>139</v>
      </c>
      <c r="BM100" s="140" t="s">
        <v>415</v>
      </c>
    </row>
    <row r="101" spans="2:65" s="1" customFormat="1" ht="11.25">
      <c r="B101" s="32"/>
      <c r="D101" s="142" t="s">
        <v>147</v>
      </c>
      <c r="F101" s="143" t="s">
        <v>416</v>
      </c>
      <c r="I101" s="144"/>
      <c r="L101" s="32"/>
      <c r="M101" s="145"/>
      <c r="T101" s="53"/>
      <c r="AT101" s="17" t="s">
        <v>147</v>
      </c>
      <c r="AU101" s="17" t="s">
        <v>85</v>
      </c>
    </row>
    <row r="102" spans="2:65" s="1" customFormat="1" ht="11.25">
      <c r="B102" s="32"/>
      <c r="D102" s="152" t="s">
        <v>217</v>
      </c>
      <c r="F102" s="153" t="s">
        <v>417</v>
      </c>
      <c r="I102" s="144"/>
      <c r="L102" s="32"/>
      <c r="M102" s="145"/>
      <c r="T102" s="53"/>
      <c r="AT102" s="17" t="s">
        <v>217</v>
      </c>
      <c r="AU102" s="17" t="s">
        <v>85</v>
      </c>
    </row>
    <row r="103" spans="2:65" s="12" customFormat="1" ht="11.25">
      <c r="B103" s="154"/>
      <c r="D103" s="142" t="s">
        <v>219</v>
      </c>
      <c r="E103" s="155" t="s">
        <v>19</v>
      </c>
      <c r="F103" s="156" t="s">
        <v>412</v>
      </c>
      <c r="H103" s="155" t="s">
        <v>19</v>
      </c>
      <c r="I103" s="157"/>
      <c r="L103" s="154"/>
      <c r="M103" s="158"/>
      <c r="T103" s="159"/>
      <c r="AT103" s="155" t="s">
        <v>219</v>
      </c>
      <c r="AU103" s="155" t="s">
        <v>85</v>
      </c>
      <c r="AV103" s="12" t="s">
        <v>83</v>
      </c>
      <c r="AW103" s="12" t="s">
        <v>37</v>
      </c>
      <c r="AX103" s="12" t="s">
        <v>76</v>
      </c>
      <c r="AY103" s="155" t="s">
        <v>140</v>
      </c>
    </row>
    <row r="104" spans="2:65" s="13" customFormat="1" ht="11.25">
      <c r="B104" s="160"/>
      <c r="D104" s="142" t="s">
        <v>219</v>
      </c>
      <c r="E104" s="161" t="s">
        <v>394</v>
      </c>
      <c r="F104" s="162" t="s">
        <v>418</v>
      </c>
      <c r="H104" s="163">
        <v>3.8079999999999998</v>
      </c>
      <c r="I104" s="164"/>
      <c r="L104" s="160"/>
      <c r="M104" s="165"/>
      <c r="T104" s="166"/>
      <c r="AT104" s="161" t="s">
        <v>219</v>
      </c>
      <c r="AU104" s="161" t="s">
        <v>85</v>
      </c>
      <c r="AV104" s="13" t="s">
        <v>85</v>
      </c>
      <c r="AW104" s="13" t="s">
        <v>37</v>
      </c>
      <c r="AX104" s="13" t="s">
        <v>83</v>
      </c>
      <c r="AY104" s="161" t="s">
        <v>140</v>
      </c>
    </row>
    <row r="105" spans="2:65" s="1" customFormat="1" ht="16.5" customHeight="1">
      <c r="B105" s="32"/>
      <c r="C105" s="129" t="s">
        <v>153</v>
      </c>
      <c r="D105" s="129" t="s">
        <v>141</v>
      </c>
      <c r="E105" s="130" t="s">
        <v>419</v>
      </c>
      <c r="F105" s="131" t="s">
        <v>420</v>
      </c>
      <c r="G105" s="132" t="s">
        <v>182</v>
      </c>
      <c r="H105" s="133">
        <v>452.48</v>
      </c>
      <c r="I105" s="134"/>
      <c r="J105" s="135">
        <f>ROUND(I105*H105,2)</f>
        <v>0</v>
      </c>
      <c r="K105" s="131" t="s">
        <v>214</v>
      </c>
      <c r="L105" s="32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9">
        <f>S105*H105</f>
        <v>0</v>
      </c>
      <c r="AR105" s="140" t="s">
        <v>139</v>
      </c>
      <c r="AT105" s="140" t="s">
        <v>141</v>
      </c>
      <c r="AU105" s="140" t="s">
        <v>85</v>
      </c>
      <c r="AY105" s="17" t="s">
        <v>140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7" t="s">
        <v>83</v>
      </c>
      <c r="BK105" s="141">
        <f>ROUND(I105*H105,2)</f>
        <v>0</v>
      </c>
      <c r="BL105" s="17" t="s">
        <v>139</v>
      </c>
      <c r="BM105" s="140" t="s">
        <v>421</v>
      </c>
    </row>
    <row r="106" spans="2:65" s="1" customFormat="1" ht="11.25">
      <c r="B106" s="32"/>
      <c r="D106" s="142" t="s">
        <v>147</v>
      </c>
      <c r="F106" s="143" t="s">
        <v>422</v>
      </c>
      <c r="I106" s="144"/>
      <c r="L106" s="32"/>
      <c r="M106" s="145"/>
      <c r="T106" s="53"/>
      <c r="AT106" s="17" t="s">
        <v>147</v>
      </c>
      <c r="AU106" s="17" t="s">
        <v>85</v>
      </c>
    </row>
    <row r="107" spans="2:65" s="1" customFormat="1" ht="11.25">
      <c r="B107" s="32"/>
      <c r="D107" s="152" t="s">
        <v>217</v>
      </c>
      <c r="F107" s="153" t="s">
        <v>423</v>
      </c>
      <c r="I107" s="144"/>
      <c r="L107" s="32"/>
      <c r="M107" s="145"/>
      <c r="T107" s="53"/>
      <c r="AT107" s="17" t="s">
        <v>217</v>
      </c>
      <c r="AU107" s="17" t="s">
        <v>85</v>
      </c>
    </row>
    <row r="108" spans="2:65" s="13" customFormat="1" ht="11.25">
      <c r="B108" s="160"/>
      <c r="D108" s="142" t="s">
        <v>219</v>
      </c>
      <c r="E108" s="161" t="s">
        <v>19</v>
      </c>
      <c r="F108" s="162" t="s">
        <v>424</v>
      </c>
      <c r="H108" s="163">
        <v>462</v>
      </c>
      <c r="I108" s="164"/>
      <c r="L108" s="160"/>
      <c r="M108" s="165"/>
      <c r="T108" s="166"/>
      <c r="AT108" s="161" t="s">
        <v>219</v>
      </c>
      <c r="AU108" s="161" t="s">
        <v>85</v>
      </c>
      <c r="AV108" s="13" t="s">
        <v>85</v>
      </c>
      <c r="AW108" s="13" t="s">
        <v>37</v>
      </c>
      <c r="AX108" s="13" t="s">
        <v>76</v>
      </c>
      <c r="AY108" s="161" t="s">
        <v>140</v>
      </c>
    </row>
    <row r="109" spans="2:65" s="13" customFormat="1" ht="11.25">
      <c r="B109" s="160"/>
      <c r="D109" s="142" t="s">
        <v>219</v>
      </c>
      <c r="E109" s="161" t="s">
        <v>19</v>
      </c>
      <c r="F109" s="162" t="s">
        <v>425</v>
      </c>
      <c r="H109" s="163">
        <v>-9.52</v>
      </c>
      <c r="I109" s="164"/>
      <c r="L109" s="160"/>
      <c r="M109" s="165"/>
      <c r="T109" s="166"/>
      <c r="AT109" s="161" t="s">
        <v>219</v>
      </c>
      <c r="AU109" s="161" t="s">
        <v>85</v>
      </c>
      <c r="AV109" s="13" t="s">
        <v>85</v>
      </c>
      <c r="AW109" s="13" t="s">
        <v>37</v>
      </c>
      <c r="AX109" s="13" t="s">
        <v>76</v>
      </c>
      <c r="AY109" s="161" t="s">
        <v>140</v>
      </c>
    </row>
    <row r="110" spans="2:65" s="14" customFormat="1" ht="11.25">
      <c r="B110" s="167"/>
      <c r="D110" s="142" t="s">
        <v>219</v>
      </c>
      <c r="E110" s="168" t="s">
        <v>383</v>
      </c>
      <c r="F110" s="169" t="s">
        <v>224</v>
      </c>
      <c r="H110" s="170">
        <v>452.48</v>
      </c>
      <c r="I110" s="171"/>
      <c r="L110" s="167"/>
      <c r="M110" s="172"/>
      <c r="T110" s="173"/>
      <c r="AT110" s="168" t="s">
        <v>219</v>
      </c>
      <c r="AU110" s="168" t="s">
        <v>85</v>
      </c>
      <c r="AV110" s="14" t="s">
        <v>139</v>
      </c>
      <c r="AW110" s="14" t="s">
        <v>37</v>
      </c>
      <c r="AX110" s="14" t="s">
        <v>83</v>
      </c>
      <c r="AY110" s="168" t="s">
        <v>140</v>
      </c>
    </row>
    <row r="111" spans="2:65" s="1" customFormat="1" ht="16.5" customHeight="1">
      <c r="B111" s="32"/>
      <c r="C111" s="129" t="s">
        <v>139</v>
      </c>
      <c r="D111" s="129" t="s">
        <v>141</v>
      </c>
      <c r="E111" s="130" t="s">
        <v>426</v>
      </c>
      <c r="F111" s="131" t="s">
        <v>427</v>
      </c>
      <c r="G111" s="132" t="s">
        <v>213</v>
      </c>
      <c r="H111" s="133">
        <v>185.57</v>
      </c>
      <c r="I111" s="134"/>
      <c r="J111" s="135">
        <f>ROUND(I111*H111,2)</f>
        <v>0</v>
      </c>
      <c r="K111" s="131" t="s">
        <v>214</v>
      </c>
      <c r="L111" s="32"/>
      <c r="M111" s="136" t="s">
        <v>19</v>
      </c>
      <c r="N111" s="137" t="s">
        <v>47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9">
        <f>S111*H111</f>
        <v>0</v>
      </c>
      <c r="AR111" s="140" t="s">
        <v>139</v>
      </c>
      <c r="AT111" s="140" t="s">
        <v>141</v>
      </c>
      <c r="AU111" s="140" t="s">
        <v>85</v>
      </c>
      <c r="AY111" s="17" t="s">
        <v>140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7" t="s">
        <v>83</v>
      </c>
      <c r="BK111" s="141">
        <f>ROUND(I111*H111,2)</f>
        <v>0</v>
      </c>
      <c r="BL111" s="17" t="s">
        <v>139</v>
      </c>
      <c r="BM111" s="140" t="s">
        <v>428</v>
      </c>
    </row>
    <row r="112" spans="2:65" s="1" customFormat="1" ht="19.5">
      <c r="B112" s="32"/>
      <c r="D112" s="142" t="s">
        <v>147</v>
      </c>
      <c r="F112" s="143" t="s">
        <v>429</v>
      </c>
      <c r="I112" s="144"/>
      <c r="L112" s="32"/>
      <c r="M112" s="145"/>
      <c r="T112" s="53"/>
      <c r="AT112" s="17" t="s">
        <v>147</v>
      </c>
      <c r="AU112" s="17" t="s">
        <v>85</v>
      </c>
    </row>
    <row r="113" spans="2:65" s="1" customFormat="1" ht="11.25">
      <c r="B113" s="32"/>
      <c r="D113" s="152" t="s">
        <v>217</v>
      </c>
      <c r="F113" s="153" t="s">
        <v>430</v>
      </c>
      <c r="I113" s="144"/>
      <c r="L113" s="32"/>
      <c r="M113" s="145"/>
      <c r="T113" s="53"/>
      <c r="AT113" s="17" t="s">
        <v>217</v>
      </c>
      <c r="AU113" s="17" t="s">
        <v>85</v>
      </c>
    </row>
    <row r="114" spans="2:65" s="12" customFormat="1" ht="11.25">
      <c r="B114" s="154"/>
      <c r="D114" s="142" t="s">
        <v>219</v>
      </c>
      <c r="E114" s="155" t="s">
        <v>19</v>
      </c>
      <c r="F114" s="156" t="s">
        <v>431</v>
      </c>
      <c r="H114" s="155" t="s">
        <v>19</v>
      </c>
      <c r="I114" s="157"/>
      <c r="L114" s="154"/>
      <c r="M114" s="158"/>
      <c r="T114" s="159"/>
      <c r="AT114" s="155" t="s">
        <v>219</v>
      </c>
      <c r="AU114" s="155" t="s">
        <v>85</v>
      </c>
      <c r="AV114" s="12" t="s">
        <v>83</v>
      </c>
      <c r="AW114" s="12" t="s">
        <v>37</v>
      </c>
      <c r="AX114" s="12" t="s">
        <v>76</v>
      </c>
      <c r="AY114" s="155" t="s">
        <v>140</v>
      </c>
    </row>
    <row r="115" spans="2:65" s="13" customFormat="1" ht="11.25">
      <c r="B115" s="160"/>
      <c r="D115" s="142" t="s">
        <v>219</v>
      </c>
      <c r="E115" s="161" t="s">
        <v>19</v>
      </c>
      <c r="F115" s="162" t="s">
        <v>432</v>
      </c>
      <c r="H115" s="163">
        <v>182.45</v>
      </c>
      <c r="I115" s="164"/>
      <c r="L115" s="160"/>
      <c r="M115" s="165"/>
      <c r="T115" s="166"/>
      <c r="AT115" s="161" t="s">
        <v>219</v>
      </c>
      <c r="AU115" s="161" t="s">
        <v>85</v>
      </c>
      <c r="AV115" s="13" t="s">
        <v>85</v>
      </c>
      <c r="AW115" s="13" t="s">
        <v>37</v>
      </c>
      <c r="AX115" s="13" t="s">
        <v>76</v>
      </c>
      <c r="AY115" s="161" t="s">
        <v>140</v>
      </c>
    </row>
    <row r="116" spans="2:65" s="13" customFormat="1" ht="11.25">
      <c r="B116" s="160"/>
      <c r="D116" s="142" t="s">
        <v>219</v>
      </c>
      <c r="E116" s="161" t="s">
        <v>19</v>
      </c>
      <c r="F116" s="162" t="s">
        <v>433</v>
      </c>
      <c r="H116" s="163">
        <v>3.12</v>
      </c>
      <c r="I116" s="164"/>
      <c r="L116" s="160"/>
      <c r="M116" s="165"/>
      <c r="T116" s="166"/>
      <c r="AT116" s="161" t="s">
        <v>219</v>
      </c>
      <c r="AU116" s="161" t="s">
        <v>85</v>
      </c>
      <c r="AV116" s="13" t="s">
        <v>85</v>
      </c>
      <c r="AW116" s="13" t="s">
        <v>37</v>
      </c>
      <c r="AX116" s="13" t="s">
        <v>76</v>
      </c>
      <c r="AY116" s="161" t="s">
        <v>140</v>
      </c>
    </row>
    <row r="117" spans="2:65" s="14" customFormat="1" ht="11.25">
      <c r="B117" s="167"/>
      <c r="D117" s="142" t="s">
        <v>219</v>
      </c>
      <c r="E117" s="168" t="s">
        <v>385</v>
      </c>
      <c r="F117" s="169" t="s">
        <v>224</v>
      </c>
      <c r="H117" s="170">
        <v>185.57</v>
      </c>
      <c r="I117" s="171"/>
      <c r="L117" s="167"/>
      <c r="M117" s="172"/>
      <c r="T117" s="173"/>
      <c r="AT117" s="168" t="s">
        <v>219</v>
      </c>
      <c r="AU117" s="168" t="s">
        <v>85</v>
      </c>
      <c r="AV117" s="14" t="s">
        <v>139</v>
      </c>
      <c r="AW117" s="14" t="s">
        <v>37</v>
      </c>
      <c r="AX117" s="14" t="s">
        <v>83</v>
      </c>
      <c r="AY117" s="168" t="s">
        <v>140</v>
      </c>
    </row>
    <row r="118" spans="2:65" s="1" customFormat="1" ht="21.75" customHeight="1">
      <c r="B118" s="32"/>
      <c r="C118" s="129" t="s">
        <v>164</v>
      </c>
      <c r="D118" s="129" t="s">
        <v>141</v>
      </c>
      <c r="E118" s="130" t="s">
        <v>434</v>
      </c>
      <c r="F118" s="131" t="s">
        <v>435</v>
      </c>
      <c r="G118" s="132" t="s">
        <v>213</v>
      </c>
      <c r="H118" s="133">
        <v>5.01</v>
      </c>
      <c r="I118" s="134"/>
      <c r="J118" s="135">
        <f>ROUND(I118*H118,2)</f>
        <v>0</v>
      </c>
      <c r="K118" s="131" t="s">
        <v>214</v>
      </c>
      <c r="L118" s="32"/>
      <c r="M118" s="136" t="s">
        <v>19</v>
      </c>
      <c r="N118" s="137" t="s">
        <v>47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139</v>
      </c>
      <c r="AT118" s="140" t="s">
        <v>141</v>
      </c>
      <c r="AU118" s="140" t="s">
        <v>85</v>
      </c>
      <c r="AY118" s="17" t="s">
        <v>140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7" t="s">
        <v>83</v>
      </c>
      <c r="BK118" s="141">
        <f>ROUND(I118*H118,2)</f>
        <v>0</v>
      </c>
      <c r="BL118" s="17" t="s">
        <v>139</v>
      </c>
      <c r="BM118" s="140" t="s">
        <v>436</v>
      </c>
    </row>
    <row r="119" spans="2:65" s="1" customFormat="1" ht="19.5">
      <c r="B119" s="32"/>
      <c r="D119" s="142" t="s">
        <v>147</v>
      </c>
      <c r="F119" s="143" t="s">
        <v>437</v>
      </c>
      <c r="I119" s="144"/>
      <c r="L119" s="32"/>
      <c r="M119" s="145"/>
      <c r="T119" s="53"/>
      <c r="AT119" s="17" t="s">
        <v>147</v>
      </c>
      <c r="AU119" s="17" t="s">
        <v>85</v>
      </c>
    </row>
    <row r="120" spans="2:65" s="1" customFormat="1" ht="11.25">
      <c r="B120" s="32"/>
      <c r="D120" s="152" t="s">
        <v>217</v>
      </c>
      <c r="F120" s="153" t="s">
        <v>438</v>
      </c>
      <c r="I120" s="144"/>
      <c r="L120" s="32"/>
      <c r="M120" s="145"/>
      <c r="T120" s="53"/>
      <c r="AT120" s="17" t="s">
        <v>217</v>
      </c>
      <c r="AU120" s="17" t="s">
        <v>85</v>
      </c>
    </row>
    <row r="121" spans="2:65" s="12" customFormat="1" ht="11.25">
      <c r="B121" s="154"/>
      <c r="D121" s="142" t="s">
        <v>219</v>
      </c>
      <c r="E121" s="155" t="s">
        <v>19</v>
      </c>
      <c r="F121" s="156" t="s">
        <v>439</v>
      </c>
      <c r="H121" s="155" t="s">
        <v>19</v>
      </c>
      <c r="I121" s="157"/>
      <c r="L121" s="154"/>
      <c r="M121" s="158"/>
      <c r="T121" s="159"/>
      <c r="AT121" s="155" t="s">
        <v>219</v>
      </c>
      <c r="AU121" s="155" t="s">
        <v>85</v>
      </c>
      <c r="AV121" s="12" t="s">
        <v>83</v>
      </c>
      <c r="AW121" s="12" t="s">
        <v>37</v>
      </c>
      <c r="AX121" s="12" t="s">
        <v>76</v>
      </c>
      <c r="AY121" s="155" t="s">
        <v>140</v>
      </c>
    </row>
    <row r="122" spans="2:65" s="13" customFormat="1" ht="11.25">
      <c r="B122" s="160"/>
      <c r="D122" s="142" t="s">
        <v>219</v>
      </c>
      <c r="E122" s="161" t="s">
        <v>19</v>
      </c>
      <c r="F122" s="162" t="s">
        <v>440</v>
      </c>
      <c r="H122" s="163">
        <v>2.5049999999999999</v>
      </c>
      <c r="I122" s="164"/>
      <c r="L122" s="160"/>
      <c r="M122" s="165"/>
      <c r="T122" s="166"/>
      <c r="AT122" s="161" t="s">
        <v>219</v>
      </c>
      <c r="AU122" s="161" t="s">
        <v>85</v>
      </c>
      <c r="AV122" s="13" t="s">
        <v>85</v>
      </c>
      <c r="AW122" s="13" t="s">
        <v>37</v>
      </c>
      <c r="AX122" s="13" t="s">
        <v>76</v>
      </c>
      <c r="AY122" s="161" t="s">
        <v>140</v>
      </c>
    </row>
    <row r="123" spans="2:65" s="12" customFormat="1" ht="11.25">
      <c r="B123" s="154"/>
      <c r="D123" s="142" t="s">
        <v>219</v>
      </c>
      <c r="E123" s="155" t="s">
        <v>19</v>
      </c>
      <c r="F123" s="156" t="s">
        <v>441</v>
      </c>
      <c r="H123" s="155" t="s">
        <v>19</v>
      </c>
      <c r="I123" s="157"/>
      <c r="L123" s="154"/>
      <c r="M123" s="158"/>
      <c r="T123" s="159"/>
      <c r="AT123" s="155" t="s">
        <v>219</v>
      </c>
      <c r="AU123" s="155" t="s">
        <v>85</v>
      </c>
      <c r="AV123" s="12" t="s">
        <v>83</v>
      </c>
      <c r="AW123" s="12" t="s">
        <v>37</v>
      </c>
      <c r="AX123" s="12" t="s">
        <v>76</v>
      </c>
      <c r="AY123" s="155" t="s">
        <v>140</v>
      </c>
    </row>
    <row r="124" spans="2:65" s="13" customFormat="1" ht="11.25">
      <c r="B124" s="160"/>
      <c r="D124" s="142" t="s">
        <v>219</v>
      </c>
      <c r="E124" s="161" t="s">
        <v>19</v>
      </c>
      <c r="F124" s="162" t="s">
        <v>440</v>
      </c>
      <c r="H124" s="163">
        <v>2.5049999999999999</v>
      </c>
      <c r="I124" s="164"/>
      <c r="L124" s="160"/>
      <c r="M124" s="165"/>
      <c r="T124" s="166"/>
      <c r="AT124" s="161" t="s">
        <v>219</v>
      </c>
      <c r="AU124" s="161" t="s">
        <v>85</v>
      </c>
      <c r="AV124" s="13" t="s">
        <v>85</v>
      </c>
      <c r="AW124" s="13" t="s">
        <v>37</v>
      </c>
      <c r="AX124" s="13" t="s">
        <v>76</v>
      </c>
      <c r="AY124" s="161" t="s">
        <v>140</v>
      </c>
    </row>
    <row r="125" spans="2:65" s="14" customFormat="1" ht="11.25">
      <c r="B125" s="167"/>
      <c r="D125" s="142" t="s">
        <v>219</v>
      </c>
      <c r="E125" s="168" t="s">
        <v>19</v>
      </c>
      <c r="F125" s="169" t="s">
        <v>224</v>
      </c>
      <c r="H125" s="170">
        <v>5.01</v>
      </c>
      <c r="I125" s="171"/>
      <c r="L125" s="167"/>
      <c r="M125" s="172"/>
      <c r="T125" s="173"/>
      <c r="AT125" s="168" t="s">
        <v>219</v>
      </c>
      <c r="AU125" s="168" t="s">
        <v>85</v>
      </c>
      <c r="AV125" s="14" t="s">
        <v>139</v>
      </c>
      <c r="AW125" s="14" t="s">
        <v>37</v>
      </c>
      <c r="AX125" s="14" t="s">
        <v>83</v>
      </c>
      <c r="AY125" s="168" t="s">
        <v>140</v>
      </c>
    </row>
    <row r="126" spans="2:65" s="1" customFormat="1" ht="21.75" customHeight="1">
      <c r="B126" s="32"/>
      <c r="C126" s="129" t="s">
        <v>171</v>
      </c>
      <c r="D126" s="129" t="s">
        <v>141</v>
      </c>
      <c r="E126" s="130" t="s">
        <v>442</v>
      </c>
      <c r="F126" s="131" t="s">
        <v>443</v>
      </c>
      <c r="G126" s="132" t="s">
        <v>213</v>
      </c>
      <c r="H126" s="133">
        <v>272.00599999999997</v>
      </c>
      <c r="I126" s="134"/>
      <c r="J126" s="135">
        <f>ROUND(I126*H126,2)</f>
        <v>0</v>
      </c>
      <c r="K126" s="131" t="s">
        <v>214</v>
      </c>
      <c r="L126" s="32"/>
      <c r="M126" s="136" t="s">
        <v>19</v>
      </c>
      <c r="N126" s="137" t="s">
        <v>47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139</v>
      </c>
      <c r="AT126" s="140" t="s">
        <v>141</v>
      </c>
      <c r="AU126" s="140" t="s">
        <v>85</v>
      </c>
      <c r="AY126" s="17" t="s">
        <v>140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7" t="s">
        <v>83</v>
      </c>
      <c r="BK126" s="141">
        <f>ROUND(I126*H126,2)</f>
        <v>0</v>
      </c>
      <c r="BL126" s="17" t="s">
        <v>139</v>
      </c>
      <c r="BM126" s="140" t="s">
        <v>444</v>
      </c>
    </row>
    <row r="127" spans="2:65" s="1" customFormat="1" ht="19.5">
      <c r="B127" s="32"/>
      <c r="D127" s="142" t="s">
        <v>147</v>
      </c>
      <c r="F127" s="143" t="s">
        <v>445</v>
      </c>
      <c r="I127" s="144"/>
      <c r="L127" s="32"/>
      <c r="M127" s="145"/>
      <c r="T127" s="53"/>
      <c r="AT127" s="17" t="s">
        <v>147</v>
      </c>
      <c r="AU127" s="17" t="s">
        <v>85</v>
      </c>
    </row>
    <row r="128" spans="2:65" s="1" customFormat="1" ht="11.25">
      <c r="B128" s="32"/>
      <c r="D128" s="152" t="s">
        <v>217</v>
      </c>
      <c r="F128" s="153" t="s">
        <v>446</v>
      </c>
      <c r="I128" s="144"/>
      <c r="L128" s="32"/>
      <c r="M128" s="145"/>
      <c r="T128" s="53"/>
      <c r="AT128" s="17" t="s">
        <v>217</v>
      </c>
      <c r="AU128" s="17" t="s">
        <v>85</v>
      </c>
    </row>
    <row r="129" spans="2:65" s="13" customFormat="1" ht="11.25">
      <c r="B129" s="160"/>
      <c r="D129" s="142" t="s">
        <v>219</v>
      </c>
      <c r="E129" s="161" t="s">
        <v>19</v>
      </c>
      <c r="F129" s="162" t="s">
        <v>385</v>
      </c>
      <c r="H129" s="163">
        <v>185.57</v>
      </c>
      <c r="I129" s="164"/>
      <c r="L129" s="160"/>
      <c r="M129" s="165"/>
      <c r="T129" s="166"/>
      <c r="AT129" s="161" t="s">
        <v>219</v>
      </c>
      <c r="AU129" s="161" t="s">
        <v>85</v>
      </c>
      <c r="AV129" s="13" t="s">
        <v>85</v>
      </c>
      <c r="AW129" s="13" t="s">
        <v>37</v>
      </c>
      <c r="AX129" s="13" t="s">
        <v>76</v>
      </c>
      <c r="AY129" s="161" t="s">
        <v>140</v>
      </c>
    </row>
    <row r="130" spans="2:65" s="13" customFormat="1" ht="11.25">
      <c r="B130" s="160"/>
      <c r="D130" s="142" t="s">
        <v>219</v>
      </c>
      <c r="E130" s="161" t="s">
        <v>19</v>
      </c>
      <c r="F130" s="162" t="s">
        <v>447</v>
      </c>
      <c r="H130" s="163">
        <v>87.156000000000006</v>
      </c>
      <c r="I130" s="164"/>
      <c r="L130" s="160"/>
      <c r="M130" s="165"/>
      <c r="T130" s="166"/>
      <c r="AT130" s="161" t="s">
        <v>219</v>
      </c>
      <c r="AU130" s="161" t="s">
        <v>85</v>
      </c>
      <c r="AV130" s="13" t="s">
        <v>85</v>
      </c>
      <c r="AW130" s="13" t="s">
        <v>37</v>
      </c>
      <c r="AX130" s="13" t="s">
        <v>76</v>
      </c>
      <c r="AY130" s="161" t="s">
        <v>140</v>
      </c>
    </row>
    <row r="131" spans="2:65" s="13" customFormat="1" ht="11.25">
      <c r="B131" s="160"/>
      <c r="D131" s="142" t="s">
        <v>219</v>
      </c>
      <c r="E131" s="161" t="s">
        <v>19</v>
      </c>
      <c r="F131" s="162" t="s">
        <v>448</v>
      </c>
      <c r="H131" s="163">
        <v>-0.72</v>
      </c>
      <c r="I131" s="164"/>
      <c r="L131" s="160"/>
      <c r="M131" s="165"/>
      <c r="T131" s="166"/>
      <c r="AT131" s="161" t="s">
        <v>219</v>
      </c>
      <c r="AU131" s="161" t="s">
        <v>85</v>
      </c>
      <c r="AV131" s="13" t="s">
        <v>85</v>
      </c>
      <c r="AW131" s="13" t="s">
        <v>37</v>
      </c>
      <c r="AX131" s="13" t="s">
        <v>76</v>
      </c>
      <c r="AY131" s="161" t="s">
        <v>140</v>
      </c>
    </row>
    <row r="132" spans="2:65" s="14" customFormat="1" ht="11.25">
      <c r="B132" s="167"/>
      <c r="D132" s="142" t="s">
        <v>219</v>
      </c>
      <c r="E132" s="168" t="s">
        <v>390</v>
      </c>
      <c r="F132" s="169" t="s">
        <v>224</v>
      </c>
      <c r="H132" s="170">
        <v>272.00599999999997</v>
      </c>
      <c r="I132" s="171"/>
      <c r="L132" s="167"/>
      <c r="M132" s="172"/>
      <c r="T132" s="173"/>
      <c r="AT132" s="168" t="s">
        <v>219</v>
      </c>
      <c r="AU132" s="168" t="s">
        <v>85</v>
      </c>
      <c r="AV132" s="14" t="s">
        <v>139</v>
      </c>
      <c r="AW132" s="14" t="s">
        <v>37</v>
      </c>
      <c r="AX132" s="14" t="s">
        <v>83</v>
      </c>
      <c r="AY132" s="168" t="s">
        <v>140</v>
      </c>
    </row>
    <row r="133" spans="2:65" s="1" customFormat="1" ht="24.2" customHeight="1">
      <c r="B133" s="32"/>
      <c r="C133" s="129" t="s">
        <v>176</v>
      </c>
      <c r="D133" s="129" t="s">
        <v>141</v>
      </c>
      <c r="E133" s="130" t="s">
        <v>449</v>
      </c>
      <c r="F133" s="131" t="s">
        <v>450</v>
      </c>
      <c r="G133" s="132" t="s">
        <v>213</v>
      </c>
      <c r="H133" s="133">
        <v>2720.06</v>
      </c>
      <c r="I133" s="134"/>
      <c r="J133" s="135">
        <f>ROUND(I133*H133,2)</f>
        <v>0</v>
      </c>
      <c r="K133" s="131" t="s">
        <v>214</v>
      </c>
      <c r="L133" s="32"/>
      <c r="M133" s="136" t="s">
        <v>19</v>
      </c>
      <c r="N133" s="137" t="s">
        <v>47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139</v>
      </c>
      <c r="AT133" s="140" t="s">
        <v>141</v>
      </c>
      <c r="AU133" s="140" t="s">
        <v>85</v>
      </c>
      <c r="AY133" s="17" t="s">
        <v>140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7" t="s">
        <v>83</v>
      </c>
      <c r="BK133" s="141">
        <f>ROUND(I133*H133,2)</f>
        <v>0</v>
      </c>
      <c r="BL133" s="17" t="s">
        <v>139</v>
      </c>
      <c r="BM133" s="140" t="s">
        <v>451</v>
      </c>
    </row>
    <row r="134" spans="2:65" s="1" customFormat="1" ht="19.5">
      <c r="B134" s="32"/>
      <c r="D134" s="142" t="s">
        <v>147</v>
      </c>
      <c r="F134" s="143" t="s">
        <v>452</v>
      </c>
      <c r="I134" s="144"/>
      <c r="L134" s="32"/>
      <c r="M134" s="145"/>
      <c r="T134" s="53"/>
      <c r="AT134" s="17" t="s">
        <v>147</v>
      </c>
      <c r="AU134" s="17" t="s">
        <v>85</v>
      </c>
    </row>
    <row r="135" spans="2:65" s="1" customFormat="1" ht="11.25">
      <c r="B135" s="32"/>
      <c r="D135" s="152" t="s">
        <v>217</v>
      </c>
      <c r="F135" s="153" t="s">
        <v>453</v>
      </c>
      <c r="I135" s="144"/>
      <c r="L135" s="32"/>
      <c r="M135" s="145"/>
      <c r="T135" s="53"/>
      <c r="AT135" s="17" t="s">
        <v>217</v>
      </c>
      <c r="AU135" s="17" t="s">
        <v>85</v>
      </c>
    </row>
    <row r="136" spans="2:65" s="13" customFormat="1" ht="11.25">
      <c r="B136" s="160"/>
      <c r="D136" s="142" t="s">
        <v>219</v>
      </c>
      <c r="E136" s="161" t="s">
        <v>19</v>
      </c>
      <c r="F136" s="162" t="s">
        <v>454</v>
      </c>
      <c r="H136" s="163">
        <v>2720.06</v>
      </c>
      <c r="I136" s="164"/>
      <c r="L136" s="160"/>
      <c r="M136" s="165"/>
      <c r="T136" s="166"/>
      <c r="AT136" s="161" t="s">
        <v>219</v>
      </c>
      <c r="AU136" s="161" t="s">
        <v>85</v>
      </c>
      <c r="AV136" s="13" t="s">
        <v>85</v>
      </c>
      <c r="AW136" s="13" t="s">
        <v>37</v>
      </c>
      <c r="AX136" s="13" t="s">
        <v>83</v>
      </c>
      <c r="AY136" s="161" t="s">
        <v>140</v>
      </c>
    </row>
    <row r="137" spans="2:65" s="1" customFormat="1" ht="16.5" customHeight="1">
      <c r="B137" s="32"/>
      <c r="C137" s="129" t="s">
        <v>251</v>
      </c>
      <c r="D137" s="129" t="s">
        <v>141</v>
      </c>
      <c r="E137" s="130" t="s">
        <v>455</v>
      </c>
      <c r="F137" s="131" t="s">
        <v>456</v>
      </c>
      <c r="G137" s="132" t="s">
        <v>213</v>
      </c>
      <c r="H137" s="133">
        <v>3.34</v>
      </c>
      <c r="I137" s="134"/>
      <c r="J137" s="135">
        <f>ROUND(I137*H137,2)</f>
        <v>0</v>
      </c>
      <c r="K137" s="131" t="s">
        <v>214</v>
      </c>
      <c r="L137" s="32"/>
      <c r="M137" s="136" t="s">
        <v>19</v>
      </c>
      <c r="N137" s="137" t="s">
        <v>47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139</v>
      </c>
      <c r="AT137" s="140" t="s">
        <v>141</v>
      </c>
      <c r="AU137" s="140" t="s">
        <v>85</v>
      </c>
      <c r="AY137" s="17" t="s">
        <v>140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7" t="s">
        <v>83</v>
      </c>
      <c r="BK137" s="141">
        <f>ROUND(I137*H137,2)</f>
        <v>0</v>
      </c>
      <c r="BL137" s="17" t="s">
        <v>139</v>
      </c>
      <c r="BM137" s="140" t="s">
        <v>457</v>
      </c>
    </row>
    <row r="138" spans="2:65" s="1" customFormat="1" ht="19.5">
      <c r="B138" s="32"/>
      <c r="D138" s="142" t="s">
        <v>147</v>
      </c>
      <c r="F138" s="143" t="s">
        <v>458</v>
      </c>
      <c r="I138" s="144"/>
      <c r="L138" s="32"/>
      <c r="M138" s="145"/>
      <c r="T138" s="53"/>
      <c r="AT138" s="17" t="s">
        <v>147</v>
      </c>
      <c r="AU138" s="17" t="s">
        <v>85</v>
      </c>
    </row>
    <row r="139" spans="2:65" s="1" customFormat="1" ht="11.25">
      <c r="B139" s="32"/>
      <c r="D139" s="152" t="s">
        <v>217</v>
      </c>
      <c r="F139" s="153" t="s">
        <v>459</v>
      </c>
      <c r="I139" s="144"/>
      <c r="L139" s="32"/>
      <c r="M139" s="145"/>
      <c r="T139" s="53"/>
      <c r="AT139" s="17" t="s">
        <v>217</v>
      </c>
      <c r="AU139" s="17" t="s">
        <v>85</v>
      </c>
    </row>
    <row r="140" spans="2:65" s="12" customFormat="1" ht="11.25">
      <c r="B140" s="154"/>
      <c r="D140" s="142" t="s">
        <v>219</v>
      </c>
      <c r="E140" s="155" t="s">
        <v>19</v>
      </c>
      <c r="F140" s="156" t="s">
        <v>460</v>
      </c>
      <c r="H140" s="155" t="s">
        <v>19</v>
      </c>
      <c r="I140" s="157"/>
      <c r="L140" s="154"/>
      <c r="M140" s="158"/>
      <c r="T140" s="159"/>
      <c r="AT140" s="155" t="s">
        <v>219</v>
      </c>
      <c r="AU140" s="155" t="s">
        <v>85</v>
      </c>
      <c r="AV140" s="12" t="s">
        <v>83</v>
      </c>
      <c r="AW140" s="12" t="s">
        <v>37</v>
      </c>
      <c r="AX140" s="12" t="s">
        <v>76</v>
      </c>
      <c r="AY140" s="155" t="s">
        <v>140</v>
      </c>
    </row>
    <row r="141" spans="2:65" s="13" customFormat="1" ht="11.25">
      <c r="B141" s="160"/>
      <c r="D141" s="142" t="s">
        <v>219</v>
      </c>
      <c r="E141" s="161" t="s">
        <v>19</v>
      </c>
      <c r="F141" s="162" t="s">
        <v>461</v>
      </c>
      <c r="H141" s="163">
        <v>3.34</v>
      </c>
      <c r="I141" s="164"/>
      <c r="L141" s="160"/>
      <c r="M141" s="165"/>
      <c r="T141" s="166"/>
      <c r="AT141" s="161" t="s">
        <v>219</v>
      </c>
      <c r="AU141" s="161" t="s">
        <v>85</v>
      </c>
      <c r="AV141" s="13" t="s">
        <v>85</v>
      </c>
      <c r="AW141" s="13" t="s">
        <v>37</v>
      </c>
      <c r="AX141" s="13" t="s">
        <v>83</v>
      </c>
      <c r="AY141" s="161" t="s">
        <v>140</v>
      </c>
    </row>
    <row r="142" spans="2:65" s="1" customFormat="1" ht="16.5" customHeight="1">
      <c r="B142" s="32"/>
      <c r="C142" s="129" t="s">
        <v>236</v>
      </c>
      <c r="D142" s="129" t="s">
        <v>141</v>
      </c>
      <c r="E142" s="130" t="s">
        <v>462</v>
      </c>
      <c r="F142" s="131" t="s">
        <v>463</v>
      </c>
      <c r="G142" s="132" t="s">
        <v>310</v>
      </c>
      <c r="H142" s="133">
        <v>448.81</v>
      </c>
      <c r="I142" s="134"/>
      <c r="J142" s="135">
        <f>ROUND(I142*H142,2)</f>
        <v>0</v>
      </c>
      <c r="K142" s="131" t="s">
        <v>214</v>
      </c>
      <c r="L142" s="32"/>
      <c r="M142" s="136" t="s">
        <v>19</v>
      </c>
      <c r="N142" s="137" t="s">
        <v>47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139</v>
      </c>
      <c r="AT142" s="140" t="s">
        <v>141</v>
      </c>
      <c r="AU142" s="140" t="s">
        <v>85</v>
      </c>
      <c r="AY142" s="17" t="s">
        <v>140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7" t="s">
        <v>83</v>
      </c>
      <c r="BK142" s="141">
        <f>ROUND(I142*H142,2)</f>
        <v>0</v>
      </c>
      <c r="BL142" s="17" t="s">
        <v>139</v>
      </c>
      <c r="BM142" s="140" t="s">
        <v>464</v>
      </c>
    </row>
    <row r="143" spans="2:65" s="1" customFormat="1" ht="19.5">
      <c r="B143" s="32"/>
      <c r="D143" s="142" t="s">
        <v>147</v>
      </c>
      <c r="F143" s="143" t="s">
        <v>465</v>
      </c>
      <c r="I143" s="144"/>
      <c r="L143" s="32"/>
      <c r="M143" s="145"/>
      <c r="T143" s="53"/>
      <c r="AT143" s="17" t="s">
        <v>147</v>
      </c>
      <c r="AU143" s="17" t="s">
        <v>85</v>
      </c>
    </row>
    <row r="144" spans="2:65" s="1" customFormat="1" ht="11.25">
      <c r="B144" s="32"/>
      <c r="D144" s="152" t="s">
        <v>217</v>
      </c>
      <c r="F144" s="153" t="s">
        <v>466</v>
      </c>
      <c r="I144" s="144"/>
      <c r="L144" s="32"/>
      <c r="M144" s="145"/>
      <c r="T144" s="53"/>
      <c r="AT144" s="17" t="s">
        <v>217</v>
      </c>
      <c r="AU144" s="17" t="s">
        <v>85</v>
      </c>
    </row>
    <row r="145" spans="2:65" s="13" customFormat="1" ht="11.25">
      <c r="B145" s="160"/>
      <c r="D145" s="142" t="s">
        <v>219</v>
      </c>
      <c r="E145" s="161" t="s">
        <v>19</v>
      </c>
      <c r="F145" s="162" t="s">
        <v>467</v>
      </c>
      <c r="H145" s="163">
        <v>448.81</v>
      </c>
      <c r="I145" s="164"/>
      <c r="L145" s="160"/>
      <c r="M145" s="165"/>
      <c r="T145" s="166"/>
      <c r="AT145" s="161" t="s">
        <v>219</v>
      </c>
      <c r="AU145" s="161" t="s">
        <v>85</v>
      </c>
      <c r="AV145" s="13" t="s">
        <v>85</v>
      </c>
      <c r="AW145" s="13" t="s">
        <v>37</v>
      </c>
      <c r="AX145" s="13" t="s">
        <v>83</v>
      </c>
      <c r="AY145" s="161" t="s">
        <v>140</v>
      </c>
    </row>
    <row r="146" spans="2:65" s="1" customFormat="1" ht="16.5" customHeight="1">
      <c r="B146" s="32"/>
      <c r="C146" s="129" t="s">
        <v>265</v>
      </c>
      <c r="D146" s="129" t="s">
        <v>141</v>
      </c>
      <c r="E146" s="130" t="s">
        <v>468</v>
      </c>
      <c r="F146" s="131" t="s">
        <v>469</v>
      </c>
      <c r="G146" s="132" t="s">
        <v>213</v>
      </c>
      <c r="H146" s="133">
        <v>0.72</v>
      </c>
      <c r="I146" s="134"/>
      <c r="J146" s="135">
        <f>ROUND(I146*H146,2)</f>
        <v>0</v>
      </c>
      <c r="K146" s="131" t="s">
        <v>214</v>
      </c>
      <c r="L146" s="32"/>
      <c r="M146" s="136" t="s">
        <v>19</v>
      </c>
      <c r="N146" s="137" t="s">
        <v>47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139</v>
      </c>
      <c r="AT146" s="140" t="s">
        <v>141</v>
      </c>
      <c r="AU146" s="140" t="s">
        <v>85</v>
      </c>
      <c r="AY146" s="17" t="s">
        <v>140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7" t="s">
        <v>83</v>
      </c>
      <c r="BK146" s="141">
        <f>ROUND(I146*H146,2)</f>
        <v>0</v>
      </c>
      <c r="BL146" s="17" t="s">
        <v>139</v>
      </c>
      <c r="BM146" s="140" t="s">
        <v>470</v>
      </c>
    </row>
    <row r="147" spans="2:65" s="1" customFormat="1" ht="19.5">
      <c r="B147" s="32"/>
      <c r="D147" s="142" t="s">
        <v>147</v>
      </c>
      <c r="F147" s="143" t="s">
        <v>471</v>
      </c>
      <c r="I147" s="144"/>
      <c r="L147" s="32"/>
      <c r="M147" s="145"/>
      <c r="T147" s="53"/>
      <c r="AT147" s="17" t="s">
        <v>147</v>
      </c>
      <c r="AU147" s="17" t="s">
        <v>85</v>
      </c>
    </row>
    <row r="148" spans="2:65" s="1" customFormat="1" ht="11.25">
      <c r="B148" s="32"/>
      <c r="D148" s="152" t="s">
        <v>217</v>
      </c>
      <c r="F148" s="153" t="s">
        <v>472</v>
      </c>
      <c r="I148" s="144"/>
      <c r="L148" s="32"/>
      <c r="M148" s="145"/>
      <c r="T148" s="53"/>
      <c r="AT148" s="17" t="s">
        <v>217</v>
      </c>
      <c r="AU148" s="17" t="s">
        <v>85</v>
      </c>
    </row>
    <row r="149" spans="2:65" s="12" customFormat="1" ht="11.25">
      <c r="B149" s="154"/>
      <c r="D149" s="142" t="s">
        <v>219</v>
      </c>
      <c r="E149" s="155" t="s">
        <v>19</v>
      </c>
      <c r="F149" s="156" t="s">
        <v>431</v>
      </c>
      <c r="H149" s="155" t="s">
        <v>19</v>
      </c>
      <c r="I149" s="157"/>
      <c r="L149" s="154"/>
      <c r="M149" s="158"/>
      <c r="T149" s="159"/>
      <c r="AT149" s="155" t="s">
        <v>219</v>
      </c>
      <c r="AU149" s="155" t="s">
        <v>85</v>
      </c>
      <c r="AV149" s="12" t="s">
        <v>83</v>
      </c>
      <c r="AW149" s="12" t="s">
        <v>37</v>
      </c>
      <c r="AX149" s="12" t="s">
        <v>76</v>
      </c>
      <c r="AY149" s="155" t="s">
        <v>140</v>
      </c>
    </row>
    <row r="150" spans="2:65" s="13" customFormat="1" ht="11.25">
      <c r="B150" s="160"/>
      <c r="D150" s="142" t="s">
        <v>219</v>
      </c>
      <c r="E150" s="161" t="s">
        <v>402</v>
      </c>
      <c r="F150" s="162" t="s">
        <v>473</v>
      </c>
      <c r="H150" s="163">
        <v>0.72</v>
      </c>
      <c r="I150" s="164"/>
      <c r="L150" s="160"/>
      <c r="M150" s="165"/>
      <c r="T150" s="166"/>
      <c r="AT150" s="161" t="s">
        <v>219</v>
      </c>
      <c r="AU150" s="161" t="s">
        <v>85</v>
      </c>
      <c r="AV150" s="13" t="s">
        <v>85</v>
      </c>
      <c r="AW150" s="13" t="s">
        <v>37</v>
      </c>
      <c r="AX150" s="13" t="s">
        <v>83</v>
      </c>
      <c r="AY150" s="161" t="s">
        <v>140</v>
      </c>
    </row>
    <row r="151" spans="2:65" s="1" customFormat="1" ht="16.5" customHeight="1">
      <c r="B151" s="32"/>
      <c r="C151" s="129" t="s">
        <v>272</v>
      </c>
      <c r="D151" s="129" t="s">
        <v>141</v>
      </c>
      <c r="E151" s="130" t="s">
        <v>474</v>
      </c>
      <c r="F151" s="131" t="s">
        <v>475</v>
      </c>
      <c r="G151" s="132" t="s">
        <v>182</v>
      </c>
      <c r="H151" s="133">
        <v>16.7</v>
      </c>
      <c r="I151" s="134"/>
      <c r="J151" s="135">
        <f>ROUND(I151*H151,2)</f>
        <v>0</v>
      </c>
      <c r="K151" s="131" t="s">
        <v>214</v>
      </c>
      <c r="L151" s="32"/>
      <c r="M151" s="136" t="s">
        <v>19</v>
      </c>
      <c r="N151" s="137" t="s">
        <v>47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139</v>
      </c>
      <c r="AT151" s="140" t="s">
        <v>141</v>
      </c>
      <c r="AU151" s="140" t="s">
        <v>85</v>
      </c>
      <c r="AY151" s="17" t="s">
        <v>140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7" t="s">
        <v>83</v>
      </c>
      <c r="BK151" s="141">
        <f>ROUND(I151*H151,2)</f>
        <v>0</v>
      </c>
      <c r="BL151" s="17" t="s">
        <v>139</v>
      </c>
      <c r="BM151" s="140" t="s">
        <v>476</v>
      </c>
    </row>
    <row r="152" spans="2:65" s="1" customFormat="1" ht="11.25">
      <c r="B152" s="32"/>
      <c r="D152" s="142" t="s">
        <v>147</v>
      </c>
      <c r="F152" s="143" t="s">
        <v>477</v>
      </c>
      <c r="I152" s="144"/>
      <c r="L152" s="32"/>
      <c r="M152" s="145"/>
      <c r="T152" s="53"/>
      <c r="AT152" s="17" t="s">
        <v>147</v>
      </c>
      <c r="AU152" s="17" t="s">
        <v>85</v>
      </c>
    </row>
    <row r="153" spans="2:65" s="1" customFormat="1" ht="11.25">
      <c r="B153" s="32"/>
      <c r="D153" s="152" t="s">
        <v>217</v>
      </c>
      <c r="F153" s="153" t="s">
        <v>478</v>
      </c>
      <c r="I153" s="144"/>
      <c r="L153" s="32"/>
      <c r="M153" s="145"/>
      <c r="T153" s="53"/>
      <c r="AT153" s="17" t="s">
        <v>217</v>
      </c>
      <c r="AU153" s="17" t="s">
        <v>85</v>
      </c>
    </row>
    <row r="154" spans="2:65" s="12" customFormat="1" ht="11.25">
      <c r="B154" s="154"/>
      <c r="D154" s="142" t="s">
        <v>219</v>
      </c>
      <c r="E154" s="155" t="s">
        <v>19</v>
      </c>
      <c r="F154" s="156" t="s">
        <v>412</v>
      </c>
      <c r="H154" s="155" t="s">
        <v>19</v>
      </c>
      <c r="I154" s="157"/>
      <c r="L154" s="154"/>
      <c r="M154" s="158"/>
      <c r="T154" s="159"/>
      <c r="AT154" s="155" t="s">
        <v>219</v>
      </c>
      <c r="AU154" s="155" t="s">
        <v>85</v>
      </c>
      <c r="AV154" s="12" t="s">
        <v>83</v>
      </c>
      <c r="AW154" s="12" t="s">
        <v>37</v>
      </c>
      <c r="AX154" s="12" t="s">
        <v>76</v>
      </c>
      <c r="AY154" s="155" t="s">
        <v>140</v>
      </c>
    </row>
    <row r="155" spans="2:65" s="13" customFormat="1" ht="11.25">
      <c r="B155" s="160"/>
      <c r="D155" s="142" t="s">
        <v>219</v>
      </c>
      <c r="E155" s="161" t="s">
        <v>19</v>
      </c>
      <c r="F155" s="162" t="s">
        <v>389</v>
      </c>
      <c r="H155" s="163">
        <v>16.7</v>
      </c>
      <c r="I155" s="164"/>
      <c r="L155" s="160"/>
      <c r="M155" s="165"/>
      <c r="T155" s="166"/>
      <c r="AT155" s="161" t="s">
        <v>219</v>
      </c>
      <c r="AU155" s="161" t="s">
        <v>85</v>
      </c>
      <c r="AV155" s="13" t="s">
        <v>85</v>
      </c>
      <c r="AW155" s="13" t="s">
        <v>37</v>
      </c>
      <c r="AX155" s="13" t="s">
        <v>76</v>
      </c>
      <c r="AY155" s="161" t="s">
        <v>140</v>
      </c>
    </row>
    <row r="156" spans="2:65" s="14" customFormat="1" ht="11.25">
      <c r="B156" s="167"/>
      <c r="D156" s="142" t="s">
        <v>219</v>
      </c>
      <c r="E156" s="168" t="s">
        <v>387</v>
      </c>
      <c r="F156" s="169" t="s">
        <v>224</v>
      </c>
      <c r="H156" s="170">
        <v>16.7</v>
      </c>
      <c r="I156" s="171"/>
      <c r="L156" s="167"/>
      <c r="M156" s="172"/>
      <c r="T156" s="173"/>
      <c r="AT156" s="168" t="s">
        <v>219</v>
      </c>
      <c r="AU156" s="168" t="s">
        <v>85</v>
      </c>
      <c r="AV156" s="14" t="s">
        <v>139</v>
      </c>
      <c r="AW156" s="14" t="s">
        <v>37</v>
      </c>
      <c r="AX156" s="14" t="s">
        <v>83</v>
      </c>
      <c r="AY156" s="168" t="s">
        <v>140</v>
      </c>
    </row>
    <row r="157" spans="2:65" s="1" customFormat="1" ht="16.5" customHeight="1">
      <c r="B157" s="32"/>
      <c r="C157" s="129" t="s">
        <v>8</v>
      </c>
      <c r="D157" s="129" t="s">
        <v>141</v>
      </c>
      <c r="E157" s="130" t="s">
        <v>479</v>
      </c>
      <c r="F157" s="131" t="s">
        <v>480</v>
      </c>
      <c r="G157" s="132" t="s">
        <v>182</v>
      </c>
      <c r="H157" s="133">
        <v>16.7</v>
      </c>
      <c r="I157" s="134"/>
      <c r="J157" s="135">
        <f>ROUND(I157*H157,2)</f>
        <v>0</v>
      </c>
      <c r="K157" s="131" t="s">
        <v>214</v>
      </c>
      <c r="L157" s="32"/>
      <c r="M157" s="136" t="s">
        <v>19</v>
      </c>
      <c r="N157" s="137" t="s">
        <v>47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139</v>
      </c>
      <c r="AT157" s="140" t="s">
        <v>141</v>
      </c>
      <c r="AU157" s="140" t="s">
        <v>85</v>
      </c>
      <c r="AY157" s="17" t="s">
        <v>140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7" t="s">
        <v>83</v>
      </c>
      <c r="BK157" s="141">
        <f>ROUND(I157*H157,2)</f>
        <v>0</v>
      </c>
      <c r="BL157" s="17" t="s">
        <v>139</v>
      </c>
      <c r="BM157" s="140" t="s">
        <v>481</v>
      </c>
    </row>
    <row r="158" spans="2:65" s="1" customFormat="1" ht="11.25">
      <c r="B158" s="32"/>
      <c r="D158" s="142" t="s">
        <v>147</v>
      </c>
      <c r="F158" s="143" t="s">
        <v>482</v>
      </c>
      <c r="I158" s="144"/>
      <c r="L158" s="32"/>
      <c r="M158" s="145"/>
      <c r="T158" s="53"/>
      <c r="AT158" s="17" t="s">
        <v>147</v>
      </c>
      <c r="AU158" s="17" t="s">
        <v>85</v>
      </c>
    </row>
    <row r="159" spans="2:65" s="1" customFormat="1" ht="11.25">
      <c r="B159" s="32"/>
      <c r="D159" s="152" t="s">
        <v>217</v>
      </c>
      <c r="F159" s="153" t="s">
        <v>483</v>
      </c>
      <c r="I159" s="144"/>
      <c r="L159" s="32"/>
      <c r="M159" s="145"/>
      <c r="T159" s="53"/>
      <c r="AT159" s="17" t="s">
        <v>217</v>
      </c>
      <c r="AU159" s="17" t="s">
        <v>85</v>
      </c>
    </row>
    <row r="160" spans="2:65" s="13" customFormat="1" ht="11.25">
      <c r="B160" s="160"/>
      <c r="D160" s="142" t="s">
        <v>219</v>
      </c>
      <c r="E160" s="161" t="s">
        <v>19</v>
      </c>
      <c r="F160" s="162" t="s">
        <v>387</v>
      </c>
      <c r="H160" s="163">
        <v>16.7</v>
      </c>
      <c r="I160" s="164"/>
      <c r="L160" s="160"/>
      <c r="M160" s="165"/>
      <c r="T160" s="166"/>
      <c r="AT160" s="161" t="s">
        <v>219</v>
      </c>
      <c r="AU160" s="161" t="s">
        <v>85</v>
      </c>
      <c r="AV160" s="13" t="s">
        <v>85</v>
      </c>
      <c r="AW160" s="13" t="s">
        <v>37</v>
      </c>
      <c r="AX160" s="13" t="s">
        <v>83</v>
      </c>
      <c r="AY160" s="161" t="s">
        <v>140</v>
      </c>
    </row>
    <row r="161" spans="2:65" s="1" customFormat="1" ht="16.5" customHeight="1">
      <c r="B161" s="32"/>
      <c r="C161" s="174" t="s">
        <v>285</v>
      </c>
      <c r="D161" s="174" t="s">
        <v>307</v>
      </c>
      <c r="E161" s="175" t="s">
        <v>484</v>
      </c>
      <c r="F161" s="176" t="s">
        <v>485</v>
      </c>
      <c r="G161" s="177" t="s">
        <v>486</v>
      </c>
      <c r="H161" s="178">
        <v>0.501</v>
      </c>
      <c r="I161" s="179"/>
      <c r="J161" s="180">
        <f>ROUND(I161*H161,2)</f>
        <v>0</v>
      </c>
      <c r="K161" s="176" t="s">
        <v>214</v>
      </c>
      <c r="L161" s="181"/>
      <c r="M161" s="182" t="s">
        <v>19</v>
      </c>
      <c r="N161" s="183" t="s">
        <v>47</v>
      </c>
      <c r="P161" s="138">
        <f>O161*H161</f>
        <v>0</v>
      </c>
      <c r="Q161" s="138">
        <v>1E-3</v>
      </c>
      <c r="R161" s="138">
        <f>Q161*H161</f>
        <v>5.0100000000000003E-4</v>
      </c>
      <c r="S161" s="138">
        <v>0</v>
      </c>
      <c r="T161" s="139">
        <f>S161*H161</f>
        <v>0</v>
      </c>
      <c r="AR161" s="140" t="s">
        <v>251</v>
      </c>
      <c r="AT161" s="140" t="s">
        <v>307</v>
      </c>
      <c r="AU161" s="140" t="s">
        <v>85</v>
      </c>
      <c r="AY161" s="17" t="s">
        <v>140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7" t="s">
        <v>83</v>
      </c>
      <c r="BK161" s="141">
        <f>ROUND(I161*H161,2)</f>
        <v>0</v>
      </c>
      <c r="BL161" s="17" t="s">
        <v>139</v>
      </c>
      <c r="BM161" s="140" t="s">
        <v>487</v>
      </c>
    </row>
    <row r="162" spans="2:65" s="1" customFormat="1" ht="11.25">
      <c r="B162" s="32"/>
      <c r="D162" s="142" t="s">
        <v>147</v>
      </c>
      <c r="F162" s="143" t="s">
        <v>485</v>
      </c>
      <c r="I162" s="144"/>
      <c r="L162" s="32"/>
      <c r="M162" s="145"/>
      <c r="T162" s="53"/>
      <c r="AT162" s="17" t="s">
        <v>147</v>
      </c>
      <c r="AU162" s="17" t="s">
        <v>85</v>
      </c>
    </row>
    <row r="163" spans="2:65" s="13" customFormat="1" ht="11.25">
      <c r="B163" s="160"/>
      <c r="D163" s="142" t="s">
        <v>219</v>
      </c>
      <c r="E163" s="161" t="s">
        <v>19</v>
      </c>
      <c r="F163" s="162" t="s">
        <v>488</v>
      </c>
      <c r="H163" s="163">
        <v>0.501</v>
      </c>
      <c r="I163" s="164"/>
      <c r="L163" s="160"/>
      <c r="M163" s="165"/>
      <c r="T163" s="166"/>
      <c r="AT163" s="161" t="s">
        <v>219</v>
      </c>
      <c r="AU163" s="161" t="s">
        <v>85</v>
      </c>
      <c r="AV163" s="13" t="s">
        <v>85</v>
      </c>
      <c r="AW163" s="13" t="s">
        <v>37</v>
      </c>
      <c r="AX163" s="13" t="s">
        <v>83</v>
      </c>
      <c r="AY163" s="161" t="s">
        <v>140</v>
      </c>
    </row>
    <row r="164" spans="2:65" s="1" customFormat="1" ht="16.5" customHeight="1">
      <c r="B164" s="32"/>
      <c r="C164" s="129" t="s">
        <v>292</v>
      </c>
      <c r="D164" s="129" t="s">
        <v>141</v>
      </c>
      <c r="E164" s="130" t="s">
        <v>489</v>
      </c>
      <c r="F164" s="131" t="s">
        <v>490</v>
      </c>
      <c r="G164" s="132" t="s">
        <v>182</v>
      </c>
      <c r="H164" s="133">
        <v>16.7</v>
      </c>
      <c r="I164" s="134"/>
      <c r="J164" s="135">
        <f>ROUND(I164*H164,2)</f>
        <v>0</v>
      </c>
      <c r="K164" s="131" t="s">
        <v>214</v>
      </c>
      <c r="L164" s="32"/>
      <c r="M164" s="136" t="s">
        <v>19</v>
      </c>
      <c r="N164" s="137" t="s">
        <v>47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139</v>
      </c>
      <c r="AT164" s="140" t="s">
        <v>141</v>
      </c>
      <c r="AU164" s="140" t="s">
        <v>85</v>
      </c>
      <c r="AY164" s="17" t="s">
        <v>140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7" t="s">
        <v>83</v>
      </c>
      <c r="BK164" s="141">
        <f>ROUND(I164*H164,2)</f>
        <v>0</v>
      </c>
      <c r="BL164" s="17" t="s">
        <v>139</v>
      </c>
      <c r="BM164" s="140" t="s">
        <v>491</v>
      </c>
    </row>
    <row r="165" spans="2:65" s="1" customFormat="1" ht="11.25">
      <c r="B165" s="32"/>
      <c r="D165" s="142" t="s">
        <v>147</v>
      </c>
      <c r="F165" s="143" t="s">
        <v>492</v>
      </c>
      <c r="I165" s="144"/>
      <c r="L165" s="32"/>
      <c r="M165" s="145"/>
      <c r="T165" s="53"/>
      <c r="AT165" s="17" t="s">
        <v>147</v>
      </c>
      <c r="AU165" s="17" t="s">
        <v>85</v>
      </c>
    </row>
    <row r="166" spans="2:65" s="1" customFormat="1" ht="11.25">
      <c r="B166" s="32"/>
      <c r="D166" s="152" t="s">
        <v>217</v>
      </c>
      <c r="F166" s="153" t="s">
        <v>493</v>
      </c>
      <c r="I166" s="144"/>
      <c r="L166" s="32"/>
      <c r="M166" s="145"/>
      <c r="T166" s="53"/>
      <c r="AT166" s="17" t="s">
        <v>217</v>
      </c>
      <c r="AU166" s="17" t="s">
        <v>85</v>
      </c>
    </row>
    <row r="167" spans="2:65" s="13" customFormat="1" ht="11.25">
      <c r="B167" s="160"/>
      <c r="D167" s="142" t="s">
        <v>219</v>
      </c>
      <c r="E167" s="161" t="s">
        <v>19</v>
      </c>
      <c r="F167" s="162" t="s">
        <v>387</v>
      </c>
      <c r="H167" s="163">
        <v>16.7</v>
      </c>
      <c r="I167" s="164"/>
      <c r="L167" s="160"/>
      <c r="M167" s="165"/>
      <c r="T167" s="166"/>
      <c r="AT167" s="161" t="s">
        <v>219</v>
      </c>
      <c r="AU167" s="161" t="s">
        <v>85</v>
      </c>
      <c r="AV167" s="13" t="s">
        <v>85</v>
      </c>
      <c r="AW167" s="13" t="s">
        <v>37</v>
      </c>
      <c r="AX167" s="13" t="s">
        <v>83</v>
      </c>
      <c r="AY167" s="161" t="s">
        <v>140</v>
      </c>
    </row>
    <row r="168" spans="2:65" s="1" customFormat="1" ht="16.5" customHeight="1">
      <c r="B168" s="32"/>
      <c r="C168" s="129" t="s">
        <v>298</v>
      </c>
      <c r="D168" s="129" t="s">
        <v>141</v>
      </c>
      <c r="E168" s="130" t="s">
        <v>494</v>
      </c>
      <c r="F168" s="131" t="s">
        <v>495</v>
      </c>
      <c r="G168" s="132" t="s">
        <v>182</v>
      </c>
      <c r="H168" s="133">
        <v>416.31</v>
      </c>
      <c r="I168" s="134"/>
      <c r="J168" s="135">
        <f>ROUND(I168*H168,2)</f>
        <v>0</v>
      </c>
      <c r="K168" s="131" t="s">
        <v>214</v>
      </c>
      <c r="L168" s="32"/>
      <c r="M168" s="136" t="s">
        <v>19</v>
      </c>
      <c r="N168" s="137" t="s">
        <v>47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139</v>
      </c>
      <c r="AT168" s="140" t="s">
        <v>141</v>
      </c>
      <c r="AU168" s="140" t="s">
        <v>85</v>
      </c>
      <c r="AY168" s="17" t="s">
        <v>140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7" t="s">
        <v>83</v>
      </c>
      <c r="BK168" s="141">
        <f>ROUND(I168*H168,2)</f>
        <v>0</v>
      </c>
      <c r="BL168" s="17" t="s">
        <v>139</v>
      </c>
      <c r="BM168" s="140" t="s">
        <v>496</v>
      </c>
    </row>
    <row r="169" spans="2:65" s="1" customFormat="1" ht="11.25">
      <c r="B169" s="32"/>
      <c r="D169" s="142" t="s">
        <v>147</v>
      </c>
      <c r="F169" s="143" t="s">
        <v>497</v>
      </c>
      <c r="I169" s="144"/>
      <c r="L169" s="32"/>
      <c r="M169" s="145"/>
      <c r="T169" s="53"/>
      <c r="AT169" s="17" t="s">
        <v>147</v>
      </c>
      <c r="AU169" s="17" t="s">
        <v>85</v>
      </c>
    </row>
    <row r="170" spans="2:65" s="1" customFormat="1" ht="11.25">
      <c r="B170" s="32"/>
      <c r="D170" s="152" t="s">
        <v>217</v>
      </c>
      <c r="F170" s="153" t="s">
        <v>498</v>
      </c>
      <c r="I170" s="144"/>
      <c r="L170" s="32"/>
      <c r="M170" s="145"/>
      <c r="T170" s="53"/>
      <c r="AT170" s="17" t="s">
        <v>217</v>
      </c>
      <c r="AU170" s="17" t="s">
        <v>85</v>
      </c>
    </row>
    <row r="171" spans="2:65" s="13" customFormat="1" ht="11.25">
      <c r="B171" s="160"/>
      <c r="D171" s="142" t="s">
        <v>219</v>
      </c>
      <c r="E171" s="161" t="s">
        <v>19</v>
      </c>
      <c r="F171" s="162" t="s">
        <v>396</v>
      </c>
      <c r="H171" s="163">
        <v>416.31</v>
      </c>
      <c r="I171" s="164"/>
      <c r="L171" s="160"/>
      <c r="M171" s="165"/>
      <c r="T171" s="166"/>
      <c r="AT171" s="161" t="s">
        <v>219</v>
      </c>
      <c r="AU171" s="161" t="s">
        <v>85</v>
      </c>
      <c r="AV171" s="13" t="s">
        <v>85</v>
      </c>
      <c r="AW171" s="13" t="s">
        <v>37</v>
      </c>
      <c r="AX171" s="13" t="s">
        <v>83</v>
      </c>
      <c r="AY171" s="161" t="s">
        <v>140</v>
      </c>
    </row>
    <row r="172" spans="2:65" s="1" customFormat="1" ht="16.5" customHeight="1">
      <c r="B172" s="32"/>
      <c r="C172" s="129" t="s">
        <v>306</v>
      </c>
      <c r="D172" s="129" t="s">
        <v>141</v>
      </c>
      <c r="E172" s="130" t="s">
        <v>499</v>
      </c>
      <c r="F172" s="131" t="s">
        <v>500</v>
      </c>
      <c r="G172" s="132" t="s">
        <v>182</v>
      </c>
      <c r="H172" s="133">
        <v>16.7</v>
      </c>
      <c r="I172" s="134"/>
      <c r="J172" s="135">
        <f>ROUND(I172*H172,2)</f>
        <v>0</v>
      </c>
      <c r="K172" s="131" t="s">
        <v>214</v>
      </c>
      <c r="L172" s="32"/>
      <c r="M172" s="136" t="s">
        <v>19</v>
      </c>
      <c r="N172" s="137" t="s">
        <v>47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139</v>
      </c>
      <c r="AT172" s="140" t="s">
        <v>141</v>
      </c>
      <c r="AU172" s="140" t="s">
        <v>85</v>
      </c>
      <c r="AY172" s="17" t="s">
        <v>140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7" t="s">
        <v>83</v>
      </c>
      <c r="BK172" s="141">
        <f>ROUND(I172*H172,2)</f>
        <v>0</v>
      </c>
      <c r="BL172" s="17" t="s">
        <v>139</v>
      </c>
      <c r="BM172" s="140" t="s">
        <v>501</v>
      </c>
    </row>
    <row r="173" spans="2:65" s="1" customFormat="1" ht="11.25">
      <c r="B173" s="32"/>
      <c r="D173" s="142" t="s">
        <v>147</v>
      </c>
      <c r="F173" s="143" t="s">
        <v>502</v>
      </c>
      <c r="I173" s="144"/>
      <c r="L173" s="32"/>
      <c r="M173" s="145"/>
      <c r="T173" s="53"/>
      <c r="AT173" s="17" t="s">
        <v>147</v>
      </c>
      <c r="AU173" s="17" t="s">
        <v>85</v>
      </c>
    </row>
    <row r="174" spans="2:65" s="1" customFormat="1" ht="11.25">
      <c r="B174" s="32"/>
      <c r="D174" s="152" t="s">
        <v>217</v>
      </c>
      <c r="F174" s="153" t="s">
        <v>503</v>
      </c>
      <c r="I174" s="144"/>
      <c r="L174" s="32"/>
      <c r="M174" s="145"/>
      <c r="T174" s="53"/>
      <c r="AT174" s="17" t="s">
        <v>217</v>
      </c>
      <c r="AU174" s="17" t="s">
        <v>85</v>
      </c>
    </row>
    <row r="175" spans="2:65" s="13" customFormat="1" ht="11.25">
      <c r="B175" s="160"/>
      <c r="D175" s="142" t="s">
        <v>219</v>
      </c>
      <c r="E175" s="161" t="s">
        <v>19</v>
      </c>
      <c r="F175" s="162" t="s">
        <v>387</v>
      </c>
      <c r="H175" s="163">
        <v>16.7</v>
      </c>
      <c r="I175" s="164"/>
      <c r="L175" s="160"/>
      <c r="M175" s="165"/>
      <c r="T175" s="166"/>
      <c r="AT175" s="161" t="s">
        <v>219</v>
      </c>
      <c r="AU175" s="161" t="s">
        <v>85</v>
      </c>
      <c r="AV175" s="13" t="s">
        <v>85</v>
      </c>
      <c r="AW175" s="13" t="s">
        <v>37</v>
      </c>
      <c r="AX175" s="13" t="s">
        <v>83</v>
      </c>
      <c r="AY175" s="161" t="s">
        <v>140</v>
      </c>
    </row>
    <row r="176" spans="2:65" s="1" customFormat="1" ht="16.5" customHeight="1">
      <c r="B176" s="32"/>
      <c r="C176" s="129" t="s">
        <v>315</v>
      </c>
      <c r="D176" s="129" t="s">
        <v>141</v>
      </c>
      <c r="E176" s="130" t="s">
        <v>504</v>
      </c>
      <c r="F176" s="131" t="s">
        <v>505</v>
      </c>
      <c r="G176" s="132" t="s">
        <v>213</v>
      </c>
      <c r="H176" s="133">
        <v>0.501</v>
      </c>
      <c r="I176" s="134"/>
      <c r="J176" s="135">
        <f>ROUND(I176*H176,2)</f>
        <v>0</v>
      </c>
      <c r="K176" s="131" t="s">
        <v>214</v>
      </c>
      <c r="L176" s="32"/>
      <c r="M176" s="136" t="s">
        <v>19</v>
      </c>
      <c r="N176" s="137" t="s">
        <v>47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139</v>
      </c>
      <c r="AT176" s="140" t="s">
        <v>141</v>
      </c>
      <c r="AU176" s="140" t="s">
        <v>85</v>
      </c>
      <c r="AY176" s="17" t="s">
        <v>140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7" t="s">
        <v>83</v>
      </c>
      <c r="BK176" s="141">
        <f>ROUND(I176*H176,2)</f>
        <v>0</v>
      </c>
      <c r="BL176" s="17" t="s">
        <v>139</v>
      </c>
      <c r="BM176" s="140" t="s">
        <v>506</v>
      </c>
    </row>
    <row r="177" spans="2:65" s="1" customFormat="1" ht="11.25">
      <c r="B177" s="32"/>
      <c r="D177" s="142" t="s">
        <v>147</v>
      </c>
      <c r="F177" s="143" t="s">
        <v>507</v>
      </c>
      <c r="I177" s="144"/>
      <c r="L177" s="32"/>
      <c r="M177" s="145"/>
      <c r="T177" s="53"/>
      <c r="AT177" s="17" t="s">
        <v>147</v>
      </c>
      <c r="AU177" s="17" t="s">
        <v>85</v>
      </c>
    </row>
    <row r="178" spans="2:65" s="1" customFormat="1" ht="11.25">
      <c r="B178" s="32"/>
      <c r="D178" s="152" t="s">
        <v>217</v>
      </c>
      <c r="F178" s="153" t="s">
        <v>508</v>
      </c>
      <c r="I178" s="144"/>
      <c r="L178" s="32"/>
      <c r="M178" s="145"/>
      <c r="T178" s="53"/>
      <c r="AT178" s="17" t="s">
        <v>217</v>
      </c>
      <c r="AU178" s="17" t="s">
        <v>85</v>
      </c>
    </row>
    <row r="179" spans="2:65" s="13" customFormat="1" ht="11.25">
      <c r="B179" s="160"/>
      <c r="D179" s="142" t="s">
        <v>219</v>
      </c>
      <c r="E179" s="161" t="s">
        <v>19</v>
      </c>
      <c r="F179" s="162" t="s">
        <v>509</v>
      </c>
      <c r="H179" s="163">
        <v>0.501</v>
      </c>
      <c r="I179" s="164"/>
      <c r="L179" s="160"/>
      <c r="M179" s="165"/>
      <c r="T179" s="166"/>
      <c r="AT179" s="161" t="s">
        <v>219</v>
      </c>
      <c r="AU179" s="161" t="s">
        <v>85</v>
      </c>
      <c r="AV179" s="13" t="s">
        <v>85</v>
      </c>
      <c r="AW179" s="13" t="s">
        <v>37</v>
      </c>
      <c r="AX179" s="13" t="s">
        <v>76</v>
      </c>
      <c r="AY179" s="161" t="s">
        <v>140</v>
      </c>
    </row>
    <row r="180" spans="2:65" s="14" customFormat="1" ht="11.25">
      <c r="B180" s="167"/>
      <c r="D180" s="142" t="s">
        <v>219</v>
      </c>
      <c r="E180" s="168" t="s">
        <v>392</v>
      </c>
      <c r="F180" s="169" t="s">
        <v>224</v>
      </c>
      <c r="H180" s="170">
        <v>0.501</v>
      </c>
      <c r="I180" s="171"/>
      <c r="L180" s="167"/>
      <c r="M180" s="172"/>
      <c r="T180" s="173"/>
      <c r="AT180" s="168" t="s">
        <v>219</v>
      </c>
      <c r="AU180" s="168" t="s">
        <v>85</v>
      </c>
      <c r="AV180" s="14" t="s">
        <v>139</v>
      </c>
      <c r="AW180" s="14" t="s">
        <v>37</v>
      </c>
      <c r="AX180" s="14" t="s">
        <v>83</v>
      </c>
      <c r="AY180" s="168" t="s">
        <v>140</v>
      </c>
    </row>
    <row r="181" spans="2:65" s="1" customFormat="1" ht="16.5" customHeight="1">
      <c r="B181" s="32"/>
      <c r="C181" s="129" t="s">
        <v>322</v>
      </c>
      <c r="D181" s="129" t="s">
        <v>141</v>
      </c>
      <c r="E181" s="130" t="s">
        <v>510</v>
      </c>
      <c r="F181" s="131" t="s">
        <v>511</v>
      </c>
      <c r="G181" s="132" t="s">
        <v>213</v>
      </c>
      <c r="H181" s="133">
        <v>0.501</v>
      </c>
      <c r="I181" s="134"/>
      <c r="J181" s="135">
        <f>ROUND(I181*H181,2)</f>
        <v>0</v>
      </c>
      <c r="K181" s="131" t="s">
        <v>214</v>
      </c>
      <c r="L181" s="32"/>
      <c r="M181" s="136" t="s">
        <v>19</v>
      </c>
      <c r="N181" s="137" t="s">
        <v>47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139</v>
      </c>
      <c r="AT181" s="140" t="s">
        <v>141</v>
      </c>
      <c r="AU181" s="140" t="s">
        <v>85</v>
      </c>
      <c r="AY181" s="17" t="s">
        <v>140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7" t="s">
        <v>83</v>
      </c>
      <c r="BK181" s="141">
        <f>ROUND(I181*H181,2)</f>
        <v>0</v>
      </c>
      <c r="BL181" s="17" t="s">
        <v>139</v>
      </c>
      <c r="BM181" s="140" t="s">
        <v>512</v>
      </c>
    </row>
    <row r="182" spans="2:65" s="1" customFormat="1" ht="11.25">
      <c r="B182" s="32"/>
      <c r="D182" s="142" t="s">
        <v>147</v>
      </c>
      <c r="F182" s="143" t="s">
        <v>513</v>
      </c>
      <c r="I182" s="144"/>
      <c r="L182" s="32"/>
      <c r="M182" s="145"/>
      <c r="T182" s="53"/>
      <c r="AT182" s="17" t="s">
        <v>147</v>
      </c>
      <c r="AU182" s="17" t="s">
        <v>85</v>
      </c>
    </row>
    <row r="183" spans="2:65" s="1" customFormat="1" ht="11.25">
      <c r="B183" s="32"/>
      <c r="D183" s="152" t="s">
        <v>217</v>
      </c>
      <c r="F183" s="153" t="s">
        <v>514</v>
      </c>
      <c r="I183" s="144"/>
      <c r="L183" s="32"/>
      <c r="M183" s="145"/>
      <c r="T183" s="53"/>
      <c r="AT183" s="17" t="s">
        <v>217</v>
      </c>
      <c r="AU183" s="17" t="s">
        <v>85</v>
      </c>
    </row>
    <row r="184" spans="2:65" s="13" customFormat="1" ht="11.25">
      <c r="B184" s="160"/>
      <c r="D184" s="142" t="s">
        <v>219</v>
      </c>
      <c r="E184" s="161" t="s">
        <v>19</v>
      </c>
      <c r="F184" s="162" t="s">
        <v>392</v>
      </c>
      <c r="H184" s="163">
        <v>0.501</v>
      </c>
      <c r="I184" s="164"/>
      <c r="L184" s="160"/>
      <c r="M184" s="165"/>
      <c r="T184" s="166"/>
      <c r="AT184" s="161" t="s">
        <v>219</v>
      </c>
      <c r="AU184" s="161" t="s">
        <v>85</v>
      </c>
      <c r="AV184" s="13" t="s">
        <v>85</v>
      </c>
      <c r="AW184" s="13" t="s">
        <v>37</v>
      </c>
      <c r="AX184" s="13" t="s">
        <v>83</v>
      </c>
      <c r="AY184" s="161" t="s">
        <v>140</v>
      </c>
    </row>
    <row r="185" spans="2:65" s="11" customFormat="1" ht="22.9" customHeight="1">
      <c r="B185" s="119"/>
      <c r="D185" s="120" t="s">
        <v>75</v>
      </c>
      <c r="E185" s="146" t="s">
        <v>85</v>
      </c>
      <c r="F185" s="146" t="s">
        <v>515</v>
      </c>
      <c r="I185" s="122"/>
      <c r="J185" s="147">
        <f>BK185</f>
        <v>0</v>
      </c>
      <c r="L185" s="119"/>
      <c r="M185" s="124"/>
      <c r="P185" s="125">
        <f>SUM(P186:P218)</f>
        <v>0</v>
      </c>
      <c r="R185" s="125">
        <f>SUM(R186:R218)</f>
        <v>63.226265939999998</v>
      </c>
      <c r="T185" s="126">
        <f>SUM(T186:T218)</f>
        <v>0</v>
      </c>
      <c r="AR185" s="120" t="s">
        <v>83</v>
      </c>
      <c r="AT185" s="127" t="s">
        <v>75</v>
      </c>
      <c r="AU185" s="127" t="s">
        <v>83</v>
      </c>
      <c r="AY185" s="120" t="s">
        <v>140</v>
      </c>
      <c r="BK185" s="128">
        <f>SUM(BK186:BK218)</f>
        <v>0</v>
      </c>
    </row>
    <row r="186" spans="2:65" s="1" customFormat="1" ht="16.5" customHeight="1">
      <c r="B186" s="32"/>
      <c r="C186" s="129" t="s">
        <v>328</v>
      </c>
      <c r="D186" s="129" t="s">
        <v>141</v>
      </c>
      <c r="E186" s="130" t="s">
        <v>516</v>
      </c>
      <c r="F186" s="131" t="s">
        <v>517</v>
      </c>
      <c r="G186" s="132" t="s">
        <v>213</v>
      </c>
      <c r="H186" s="133">
        <v>5.8</v>
      </c>
      <c r="I186" s="134"/>
      <c r="J186" s="135">
        <f>ROUND(I186*H186,2)</f>
        <v>0</v>
      </c>
      <c r="K186" s="131" t="s">
        <v>19</v>
      </c>
      <c r="L186" s="32"/>
      <c r="M186" s="136" t="s">
        <v>19</v>
      </c>
      <c r="N186" s="137" t="s">
        <v>47</v>
      </c>
      <c r="P186" s="138">
        <f>O186*H186</f>
        <v>0</v>
      </c>
      <c r="Q186" s="138">
        <v>2.5018699999999998</v>
      </c>
      <c r="R186" s="138">
        <f>Q186*H186</f>
        <v>14.510845999999999</v>
      </c>
      <c r="S186" s="138">
        <v>0</v>
      </c>
      <c r="T186" s="139">
        <f>S186*H186</f>
        <v>0</v>
      </c>
      <c r="AR186" s="140" t="s">
        <v>139</v>
      </c>
      <c r="AT186" s="140" t="s">
        <v>141</v>
      </c>
      <c r="AU186" s="140" t="s">
        <v>85</v>
      </c>
      <c r="AY186" s="17" t="s">
        <v>140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7" t="s">
        <v>83</v>
      </c>
      <c r="BK186" s="141">
        <f>ROUND(I186*H186,2)</f>
        <v>0</v>
      </c>
      <c r="BL186" s="17" t="s">
        <v>139</v>
      </c>
      <c r="BM186" s="140" t="s">
        <v>518</v>
      </c>
    </row>
    <row r="187" spans="2:65" s="1" customFormat="1" ht="11.25">
      <c r="B187" s="32"/>
      <c r="D187" s="142" t="s">
        <v>147</v>
      </c>
      <c r="F187" s="143" t="s">
        <v>519</v>
      </c>
      <c r="I187" s="144"/>
      <c r="L187" s="32"/>
      <c r="M187" s="145"/>
      <c r="T187" s="53"/>
      <c r="AT187" s="17" t="s">
        <v>147</v>
      </c>
      <c r="AU187" s="17" t="s">
        <v>85</v>
      </c>
    </row>
    <row r="188" spans="2:65" s="12" customFormat="1" ht="11.25">
      <c r="B188" s="154"/>
      <c r="D188" s="142" t="s">
        <v>219</v>
      </c>
      <c r="E188" s="155" t="s">
        <v>19</v>
      </c>
      <c r="F188" s="156" t="s">
        <v>520</v>
      </c>
      <c r="H188" s="155" t="s">
        <v>19</v>
      </c>
      <c r="I188" s="157"/>
      <c r="L188" s="154"/>
      <c r="M188" s="158"/>
      <c r="T188" s="159"/>
      <c r="AT188" s="155" t="s">
        <v>219</v>
      </c>
      <c r="AU188" s="155" t="s">
        <v>85</v>
      </c>
      <c r="AV188" s="12" t="s">
        <v>83</v>
      </c>
      <c r="AW188" s="12" t="s">
        <v>37</v>
      </c>
      <c r="AX188" s="12" t="s">
        <v>76</v>
      </c>
      <c r="AY188" s="155" t="s">
        <v>140</v>
      </c>
    </row>
    <row r="189" spans="2:65" s="13" customFormat="1" ht="11.25">
      <c r="B189" s="160"/>
      <c r="D189" s="142" t="s">
        <v>219</v>
      </c>
      <c r="E189" s="161" t="s">
        <v>19</v>
      </c>
      <c r="F189" s="162" t="s">
        <v>521</v>
      </c>
      <c r="H189" s="163">
        <v>5.8</v>
      </c>
      <c r="I189" s="164"/>
      <c r="L189" s="160"/>
      <c r="M189" s="165"/>
      <c r="T189" s="166"/>
      <c r="AT189" s="161" t="s">
        <v>219</v>
      </c>
      <c r="AU189" s="161" t="s">
        <v>85</v>
      </c>
      <c r="AV189" s="13" t="s">
        <v>85</v>
      </c>
      <c r="AW189" s="13" t="s">
        <v>37</v>
      </c>
      <c r="AX189" s="13" t="s">
        <v>83</v>
      </c>
      <c r="AY189" s="161" t="s">
        <v>140</v>
      </c>
    </row>
    <row r="190" spans="2:65" s="1" customFormat="1" ht="16.5" customHeight="1">
      <c r="B190" s="32"/>
      <c r="C190" s="129" t="s">
        <v>334</v>
      </c>
      <c r="D190" s="129" t="s">
        <v>141</v>
      </c>
      <c r="E190" s="130" t="s">
        <v>522</v>
      </c>
      <c r="F190" s="131" t="s">
        <v>523</v>
      </c>
      <c r="G190" s="132" t="s">
        <v>182</v>
      </c>
      <c r="H190" s="133">
        <v>13.4</v>
      </c>
      <c r="I190" s="134"/>
      <c r="J190" s="135">
        <f>ROUND(I190*H190,2)</f>
        <v>0</v>
      </c>
      <c r="K190" s="131" t="s">
        <v>214</v>
      </c>
      <c r="L190" s="32"/>
      <c r="M190" s="136" t="s">
        <v>19</v>
      </c>
      <c r="N190" s="137" t="s">
        <v>47</v>
      </c>
      <c r="P190" s="138">
        <f>O190*H190</f>
        <v>0</v>
      </c>
      <c r="Q190" s="138">
        <v>2.6900000000000001E-3</v>
      </c>
      <c r="R190" s="138">
        <f>Q190*H190</f>
        <v>3.6046000000000002E-2</v>
      </c>
      <c r="S190" s="138">
        <v>0</v>
      </c>
      <c r="T190" s="139">
        <f>S190*H190</f>
        <v>0</v>
      </c>
      <c r="AR190" s="140" t="s">
        <v>139</v>
      </c>
      <c r="AT190" s="140" t="s">
        <v>141</v>
      </c>
      <c r="AU190" s="140" t="s">
        <v>85</v>
      </c>
      <c r="AY190" s="17" t="s">
        <v>140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7" t="s">
        <v>83</v>
      </c>
      <c r="BK190" s="141">
        <f>ROUND(I190*H190,2)</f>
        <v>0</v>
      </c>
      <c r="BL190" s="17" t="s">
        <v>139</v>
      </c>
      <c r="BM190" s="140" t="s">
        <v>524</v>
      </c>
    </row>
    <row r="191" spans="2:65" s="1" customFormat="1" ht="11.25">
      <c r="B191" s="32"/>
      <c r="D191" s="142" t="s">
        <v>147</v>
      </c>
      <c r="F191" s="143" t="s">
        <v>525</v>
      </c>
      <c r="I191" s="144"/>
      <c r="L191" s="32"/>
      <c r="M191" s="145"/>
      <c r="T191" s="53"/>
      <c r="AT191" s="17" t="s">
        <v>147</v>
      </c>
      <c r="AU191" s="17" t="s">
        <v>85</v>
      </c>
    </row>
    <row r="192" spans="2:65" s="1" customFormat="1" ht="11.25">
      <c r="B192" s="32"/>
      <c r="D192" s="152" t="s">
        <v>217</v>
      </c>
      <c r="F192" s="153" t="s">
        <v>526</v>
      </c>
      <c r="I192" s="144"/>
      <c r="L192" s="32"/>
      <c r="M192" s="145"/>
      <c r="T192" s="53"/>
      <c r="AT192" s="17" t="s">
        <v>217</v>
      </c>
      <c r="AU192" s="17" t="s">
        <v>85</v>
      </c>
    </row>
    <row r="193" spans="2:65" s="12" customFormat="1" ht="11.25">
      <c r="B193" s="154"/>
      <c r="D193" s="142" t="s">
        <v>219</v>
      </c>
      <c r="E193" s="155" t="s">
        <v>19</v>
      </c>
      <c r="F193" s="156" t="s">
        <v>520</v>
      </c>
      <c r="H193" s="155" t="s">
        <v>19</v>
      </c>
      <c r="I193" s="157"/>
      <c r="L193" s="154"/>
      <c r="M193" s="158"/>
      <c r="T193" s="159"/>
      <c r="AT193" s="155" t="s">
        <v>219</v>
      </c>
      <c r="AU193" s="155" t="s">
        <v>85</v>
      </c>
      <c r="AV193" s="12" t="s">
        <v>83</v>
      </c>
      <c r="AW193" s="12" t="s">
        <v>37</v>
      </c>
      <c r="AX193" s="12" t="s">
        <v>76</v>
      </c>
      <c r="AY193" s="155" t="s">
        <v>140</v>
      </c>
    </row>
    <row r="194" spans="2:65" s="13" customFormat="1" ht="11.25">
      <c r="B194" s="160"/>
      <c r="D194" s="142" t="s">
        <v>219</v>
      </c>
      <c r="E194" s="161" t="s">
        <v>19</v>
      </c>
      <c r="F194" s="162" t="s">
        <v>527</v>
      </c>
      <c r="H194" s="163">
        <v>9.1999999999999993</v>
      </c>
      <c r="I194" s="164"/>
      <c r="L194" s="160"/>
      <c r="M194" s="165"/>
      <c r="T194" s="166"/>
      <c r="AT194" s="161" t="s">
        <v>219</v>
      </c>
      <c r="AU194" s="161" t="s">
        <v>85</v>
      </c>
      <c r="AV194" s="13" t="s">
        <v>85</v>
      </c>
      <c r="AW194" s="13" t="s">
        <v>37</v>
      </c>
      <c r="AX194" s="13" t="s">
        <v>76</v>
      </c>
      <c r="AY194" s="161" t="s">
        <v>140</v>
      </c>
    </row>
    <row r="195" spans="2:65" s="13" customFormat="1" ht="11.25">
      <c r="B195" s="160"/>
      <c r="D195" s="142" t="s">
        <v>219</v>
      </c>
      <c r="E195" s="161" t="s">
        <v>19</v>
      </c>
      <c r="F195" s="162" t="s">
        <v>528</v>
      </c>
      <c r="H195" s="163">
        <v>4.2</v>
      </c>
      <c r="I195" s="164"/>
      <c r="L195" s="160"/>
      <c r="M195" s="165"/>
      <c r="T195" s="166"/>
      <c r="AT195" s="161" t="s">
        <v>219</v>
      </c>
      <c r="AU195" s="161" t="s">
        <v>85</v>
      </c>
      <c r="AV195" s="13" t="s">
        <v>85</v>
      </c>
      <c r="AW195" s="13" t="s">
        <v>37</v>
      </c>
      <c r="AX195" s="13" t="s">
        <v>76</v>
      </c>
      <c r="AY195" s="161" t="s">
        <v>140</v>
      </c>
    </row>
    <row r="196" spans="2:65" s="14" customFormat="1" ht="11.25">
      <c r="B196" s="167"/>
      <c r="D196" s="142" t="s">
        <v>219</v>
      </c>
      <c r="E196" s="168" t="s">
        <v>19</v>
      </c>
      <c r="F196" s="169" t="s">
        <v>224</v>
      </c>
      <c r="H196" s="170">
        <v>13.4</v>
      </c>
      <c r="I196" s="171"/>
      <c r="L196" s="167"/>
      <c r="M196" s="172"/>
      <c r="T196" s="173"/>
      <c r="AT196" s="168" t="s">
        <v>219</v>
      </c>
      <c r="AU196" s="168" t="s">
        <v>85</v>
      </c>
      <c r="AV196" s="14" t="s">
        <v>139</v>
      </c>
      <c r="AW196" s="14" t="s">
        <v>37</v>
      </c>
      <c r="AX196" s="14" t="s">
        <v>83</v>
      </c>
      <c r="AY196" s="168" t="s">
        <v>140</v>
      </c>
    </row>
    <row r="197" spans="2:65" s="1" customFormat="1" ht="16.5" customHeight="1">
      <c r="B197" s="32"/>
      <c r="C197" s="129" t="s">
        <v>7</v>
      </c>
      <c r="D197" s="129" t="s">
        <v>141</v>
      </c>
      <c r="E197" s="130" t="s">
        <v>529</v>
      </c>
      <c r="F197" s="131" t="s">
        <v>530</v>
      </c>
      <c r="G197" s="132" t="s">
        <v>182</v>
      </c>
      <c r="H197" s="133">
        <v>13.4</v>
      </c>
      <c r="I197" s="134"/>
      <c r="J197" s="135">
        <f>ROUND(I197*H197,2)</f>
        <v>0</v>
      </c>
      <c r="K197" s="131" t="s">
        <v>214</v>
      </c>
      <c r="L197" s="32"/>
      <c r="M197" s="136" t="s">
        <v>19</v>
      </c>
      <c r="N197" s="137" t="s">
        <v>47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139</v>
      </c>
      <c r="AT197" s="140" t="s">
        <v>141</v>
      </c>
      <c r="AU197" s="140" t="s">
        <v>85</v>
      </c>
      <c r="AY197" s="17" t="s">
        <v>140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7" t="s">
        <v>83</v>
      </c>
      <c r="BK197" s="141">
        <f>ROUND(I197*H197,2)</f>
        <v>0</v>
      </c>
      <c r="BL197" s="17" t="s">
        <v>139</v>
      </c>
      <c r="BM197" s="140" t="s">
        <v>531</v>
      </c>
    </row>
    <row r="198" spans="2:65" s="1" customFormat="1" ht="11.25">
      <c r="B198" s="32"/>
      <c r="D198" s="142" t="s">
        <v>147</v>
      </c>
      <c r="F198" s="143" t="s">
        <v>532</v>
      </c>
      <c r="I198" s="144"/>
      <c r="L198" s="32"/>
      <c r="M198" s="145"/>
      <c r="T198" s="53"/>
      <c r="AT198" s="17" t="s">
        <v>147</v>
      </c>
      <c r="AU198" s="17" t="s">
        <v>85</v>
      </c>
    </row>
    <row r="199" spans="2:65" s="1" customFormat="1" ht="11.25">
      <c r="B199" s="32"/>
      <c r="D199" s="152" t="s">
        <v>217</v>
      </c>
      <c r="F199" s="153" t="s">
        <v>533</v>
      </c>
      <c r="I199" s="144"/>
      <c r="L199" s="32"/>
      <c r="M199" s="145"/>
      <c r="T199" s="53"/>
      <c r="AT199" s="17" t="s">
        <v>217</v>
      </c>
      <c r="AU199" s="17" t="s">
        <v>85</v>
      </c>
    </row>
    <row r="200" spans="2:65" s="1" customFormat="1" ht="16.5" customHeight="1">
      <c r="B200" s="32"/>
      <c r="C200" s="129" t="s">
        <v>346</v>
      </c>
      <c r="D200" s="129" t="s">
        <v>141</v>
      </c>
      <c r="E200" s="130" t="s">
        <v>534</v>
      </c>
      <c r="F200" s="131" t="s">
        <v>535</v>
      </c>
      <c r="G200" s="132" t="s">
        <v>213</v>
      </c>
      <c r="H200" s="133">
        <v>19.2</v>
      </c>
      <c r="I200" s="134"/>
      <c r="J200" s="135">
        <f>ROUND(I200*H200,2)</f>
        <v>0</v>
      </c>
      <c r="K200" s="131" t="s">
        <v>214</v>
      </c>
      <c r="L200" s="32"/>
      <c r="M200" s="136" t="s">
        <v>19</v>
      </c>
      <c r="N200" s="137" t="s">
        <v>47</v>
      </c>
      <c r="P200" s="138">
        <f>O200*H200</f>
        <v>0</v>
      </c>
      <c r="Q200" s="138">
        <v>2.5018699999999998</v>
      </c>
      <c r="R200" s="138">
        <f>Q200*H200</f>
        <v>48.035903999999995</v>
      </c>
      <c r="S200" s="138">
        <v>0</v>
      </c>
      <c r="T200" s="139">
        <f>S200*H200</f>
        <v>0</v>
      </c>
      <c r="AR200" s="140" t="s">
        <v>139</v>
      </c>
      <c r="AT200" s="140" t="s">
        <v>141</v>
      </c>
      <c r="AU200" s="140" t="s">
        <v>85</v>
      </c>
      <c r="AY200" s="17" t="s">
        <v>140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7" t="s">
        <v>83</v>
      </c>
      <c r="BK200" s="141">
        <f>ROUND(I200*H200,2)</f>
        <v>0</v>
      </c>
      <c r="BL200" s="17" t="s">
        <v>139</v>
      </c>
      <c r="BM200" s="140" t="s">
        <v>536</v>
      </c>
    </row>
    <row r="201" spans="2:65" s="1" customFormat="1" ht="11.25">
      <c r="B201" s="32"/>
      <c r="D201" s="142" t="s">
        <v>147</v>
      </c>
      <c r="F201" s="143" t="s">
        <v>537</v>
      </c>
      <c r="I201" s="144"/>
      <c r="L201" s="32"/>
      <c r="M201" s="145"/>
      <c r="T201" s="53"/>
      <c r="AT201" s="17" t="s">
        <v>147</v>
      </c>
      <c r="AU201" s="17" t="s">
        <v>85</v>
      </c>
    </row>
    <row r="202" spans="2:65" s="1" customFormat="1" ht="11.25">
      <c r="B202" s="32"/>
      <c r="D202" s="152" t="s">
        <v>217</v>
      </c>
      <c r="F202" s="153" t="s">
        <v>538</v>
      </c>
      <c r="I202" s="144"/>
      <c r="L202" s="32"/>
      <c r="M202" s="145"/>
      <c r="T202" s="53"/>
      <c r="AT202" s="17" t="s">
        <v>217</v>
      </c>
      <c r="AU202" s="17" t="s">
        <v>85</v>
      </c>
    </row>
    <row r="203" spans="2:65" s="1" customFormat="1" ht="19.5">
      <c r="B203" s="32"/>
      <c r="D203" s="142" t="s">
        <v>339</v>
      </c>
      <c r="F203" s="184" t="s">
        <v>539</v>
      </c>
      <c r="I203" s="144"/>
      <c r="L203" s="32"/>
      <c r="M203" s="145"/>
      <c r="T203" s="53"/>
      <c r="AT203" s="17" t="s">
        <v>339</v>
      </c>
      <c r="AU203" s="17" t="s">
        <v>85</v>
      </c>
    </row>
    <row r="204" spans="2:65" s="12" customFormat="1" ht="11.25">
      <c r="B204" s="154"/>
      <c r="D204" s="142" t="s">
        <v>219</v>
      </c>
      <c r="E204" s="155" t="s">
        <v>19</v>
      </c>
      <c r="F204" s="156" t="s">
        <v>520</v>
      </c>
      <c r="H204" s="155" t="s">
        <v>19</v>
      </c>
      <c r="I204" s="157"/>
      <c r="L204" s="154"/>
      <c r="M204" s="158"/>
      <c r="T204" s="159"/>
      <c r="AT204" s="155" t="s">
        <v>219</v>
      </c>
      <c r="AU204" s="155" t="s">
        <v>85</v>
      </c>
      <c r="AV204" s="12" t="s">
        <v>83</v>
      </c>
      <c r="AW204" s="12" t="s">
        <v>37</v>
      </c>
      <c r="AX204" s="12" t="s">
        <v>76</v>
      </c>
      <c r="AY204" s="155" t="s">
        <v>140</v>
      </c>
    </row>
    <row r="205" spans="2:65" s="13" customFormat="1" ht="11.25">
      <c r="B205" s="160"/>
      <c r="D205" s="142" t="s">
        <v>219</v>
      </c>
      <c r="E205" s="161" t="s">
        <v>540</v>
      </c>
      <c r="F205" s="162" t="s">
        <v>541</v>
      </c>
      <c r="H205" s="163">
        <v>19.2</v>
      </c>
      <c r="I205" s="164"/>
      <c r="L205" s="160"/>
      <c r="M205" s="165"/>
      <c r="T205" s="166"/>
      <c r="AT205" s="161" t="s">
        <v>219</v>
      </c>
      <c r="AU205" s="161" t="s">
        <v>85</v>
      </c>
      <c r="AV205" s="13" t="s">
        <v>85</v>
      </c>
      <c r="AW205" s="13" t="s">
        <v>37</v>
      </c>
      <c r="AX205" s="13" t="s">
        <v>83</v>
      </c>
      <c r="AY205" s="161" t="s">
        <v>140</v>
      </c>
    </row>
    <row r="206" spans="2:65" s="1" customFormat="1" ht="16.5" customHeight="1">
      <c r="B206" s="32"/>
      <c r="C206" s="129" t="s">
        <v>350</v>
      </c>
      <c r="D206" s="129" t="s">
        <v>141</v>
      </c>
      <c r="E206" s="130" t="s">
        <v>542</v>
      </c>
      <c r="F206" s="131" t="s">
        <v>543</v>
      </c>
      <c r="G206" s="132" t="s">
        <v>182</v>
      </c>
      <c r="H206" s="133">
        <v>33.6</v>
      </c>
      <c r="I206" s="134"/>
      <c r="J206" s="135">
        <f>ROUND(I206*H206,2)</f>
        <v>0</v>
      </c>
      <c r="K206" s="131" t="s">
        <v>214</v>
      </c>
      <c r="L206" s="32"/>
      <c r="M206" s="136" t="s">
        <v>19</v>
      </c>
      <c r="N206" s="137" t="s">
        <v>47</v>
      </c>
      <c r="P206" s="138">
        <f>O206*H206</f>
        <v>0</v>
      </c>
      <c r="Q206" s="138">
        <v>2.64E-3</v>
      </c>
      <c r="R206" s="138">
        <f>Q206*H206</f>
        <v>8.8704000000000005E-2</v>
      </c>
      <c r="S206" s="138">
        <v>0</v>
      </c>
      <c r="T206" s="139">
        <f>S206*H206</f>
        <v>0</v>
      </c>
      <c r="AR206" s="140" t="s">
        <v>139</v>
      </c>
      <c r="AT206" s="140" t="s">
        <v>141</v>
      </c>
      <c r="AU206" s="140" t="s">
        <v>85</v>
      </c>
      <c r="AY206" s="17" t="s">
        <v>140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7" t="s">
        <v>83</v>
      </c>
      <c r="BK206" s="141">
        <f>ROUND(I206*H206,2)</f>
        <v>0</v>
      </c>
      <c r="BL206" s="17" t="s">
        <v>139</v>
      </c>
      <c r="BM206" s="140" t="s">
        <v>544</v>
      </c>
    </row>
    <row r="207" spans="2:65" s="1" customFormat="1" ht="11.25">
      <c r="B207" s="32"/>
      <c r="D207" s="142" t="s">
        <v>147</v>
      </c>
      <c r="F207" s="143" t="s">
        <v>545</v>
      </c>
      <c r="I207" s="144"/>
      <c r="L207" s="32"/>
      <c r="M207" s="145"/>
      <c r="T207" s="53"/>
      <c r="AT207" s="17" t="s">
        <v>147</v>
      </c>
      <c r="AU207" s="17" t="s">
        <v>85</v>
      </c>
    </row>
    <row r="208" spans="2:65" s="1" customFormat="1" ht="11.25">
      <c r="B208" s="32"/>
      <c r="D208" s="152" t="s">
        <v>217</v>
      </c>
      <c r="F208" s="153" t="s">
        <v>546</v>
      </c>
      <c r="I208" s="144"/>
      <c r="L208" s="32"/>
      <c r="M208" s="145"/>
      <c r="T208" s="53"/>
      <c r="AT208" s="17" t="s">
        <v>217</v>
      </c>
      <c r="AU208" s="17" t="s">
        <v>85</v>
      </c>
    </row>
    <row r="209" spans="2:65" s="12" customFormat="1" ht="11.25">
      <c r="B209" s="154"/>
      <c r="D209" s="142" t="s">
        <v>219</v>
      </c>
      <c r="E209" s="155" t="s">
        <v>19</v>
      </c>
      <c r="F209" s="156" t="s">
        <v>520</v>
      </c>
      <c r="H209" s="155" t="s">
        <v>19</v>
      </c>
      <c r="I209" s="157"/>
      <c r="L209" s="154"/>
      <c r="M209" s="158"/>
      <c r="T209" s="159"/>
      <c r="AT209" s="155" t="s">
        <v>219</v>
      </c>
      <c r="AU209" s="155" t="s">
        <v>85</v>
      </c>
      <c r="AV209" s="12" t="s">
        <v>83</v>
      </c>
      <c r="AW209" s="12" t="s">
        <v>37</v>
      </c>
      <c r="AX209" s="12" t="s">
        <v>76</v>
      </c>
      <c r="AY209" s="155" t="s">
        <v>140</v>
      </c>
    </row>
    <row r="210" spans="2:65" s="13" customFormat="1" ht="11.25">
      <c r="B210" s="160"/>
      <c r="D210" s="142" t="s">
        <v>219</v>
      </c>
      <c r="E210" s="161" t="s">
        <v>19</v>
      </c>
      <c r="F210" s="162" t="s">
        <v>547</v>
      </c>
      <c r="H210" s="163">
        <v>33.6</v>
      </c>
      <c r="I210" s="164"/>
      <c r="L210" s="160"/>
      <c r="M210" s="165"/>
      <c r="T210" s="166"/>
      <c r="AT210" s="161" t="s">
        <v>219</v>
      </c>
      <c r="AU210" s="161" t="s">
        <v>85</v>
      </c>
      <c r="AV210" s="13" t="s">
        <v>85</v>
      </c>
      <c r="AW210" s="13" t="s">
        <v>37</v>
      </c>
      <c r="AX210" s="13" t="s">
        <v>83</v>
      </c>
      <c r="AY210" s="161" t="s">
        <v>140</v>
      </c>
    </row>
    <row r="211" spans="2:65" s="1" customFormat="1" ht="16.5" customHeight="1">
      <c r="B211" s="32"/>
      <c r="C211" s="129" t="s">
        <v>356</v>
      </c>
      <c r="D211" s="129" t="s">
        <v>141</v>
      </c>
      <c r="E211" s="130" t="s">
        <v>548</v>
      </c>
      <c r="F211" s="131" t="s">
        <v>549</v>
      </c>
      <c r="G211" s="132" t="s">
        <v>182</v>
      </c>
      <c r="H211" s="133">
        <v>52.856000000000002</v>
      </c>
      <c r="I211" s="134"/>
      <c r="J211" s="135">
        <f>ROUND(I211*H211,2)</f>
        <v>0</v>
      </c>
      <c r="K211" s="131" t="s">
        <v>214</v>
      </c>
      <c r="L211" s="32"/>
      <c r="M211" s="136" t="s">
        <v>19</v>
      </c>
      <c r="N211" s="137" t="s">
        <v>47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139</v>
      </c>
      <c r="AT211" s="140" t="s">
        <v>141</v>
      </c>
      <c r="AU211" s="140" t="s">
        <v>85</v>
      </c>
      <c r="AY211" s="17" t="s">
        <v>140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7" t="s">
        <v>83</v>
      </c>
      <c r="BK211" s="141">
        <f>ROUND(I211*H211,2)</f>
        <v>0</v>
      </c>
      <c r="BL211" s="17" t="s">
        <v>139</v>
      </c>
      <c r="BM211" s="140" t="s">
        <v>550</v>
      </c>
    </row>
    <row r="212" spans="2:65" s="1" customFormat="1" ht="11.25">
      <c r="B212" s="32"/>
      <c r="D212" s="142" t="s">
        <v>147</v>
      </c>
      <c r="F212" s="143" t="s">
        <v>551</v>
      </c>
      <c r="I212" s="144"/>
      <c r="L212" s="32"/>
      <c r="M212" s="145"/>
      <c r="T212" s="53"/>
      <c r="AT212" s="17" t="s">
        <v>147</v>
      </c>
      <c r="AU212" s="17" t="s">
        <v>85</v>
      </c>
    </row>
    <row r="213" spans="2:65" s="1" customFormat="1" ht="11.25">
      <c r="B213" s="32"/>
      <c r="D213" s="152" t="s">
        <v>217</v>
      </c>
      <c r="F213" s="153" t="s">
        <v>552</v>
      </c>
      <c r="I213" s="144"/>
      <c r="L213" s="32"/>
      <c r="M213" s="145"/>
      <c r="T213" s="53"/>
      <c r="AT213" s="17" t="s">
        <v>217</v>
      </c>
      <c r="AU213" s="17" t="s">
        <v>85</v>
      </c>
    </row>
    <row r="214" spans="2:65" s="1" customFormat="1" ht="16.5" customHeight="1">
      <c r="B214" s="32"/>
      <c r="C214" s="129" t="s">
        <v>362</v>
      </c>
      <c r="D214" s="129" t="s">
        <v>141</v>
      </c>
      <c r="E214" s="130" t="s">
        <v>553</v>
      </c>
      <c r="F214" s="131" t="s">
        <v>554</v>
      </c>
      <c r="G214" s="132" t="s">
        <v>310</v>
      </c>
      <c r="H214" s="133">
        <v>0.52200000000000002</v>
      </c>
      <c r="I214" s="134"/>
      <c r="J214" s="135">
        <f>ROUND(I214*H214,2)</f>
        <v>0</v>
      </c>
      <c r="K214" s="131" t="s">
        <v>214</v>
      </c>
      <c r="L214" s="32"/>
      <c r="M214" s="136" t="s">
        <v>19</v>
      </c>
      <c r="N214" s="137" t="s">
        <v>47</v>
      </c>
      <c r="P214" s="138">
        <f>O214*H214</f>
        <v>0</v>
      </c>
      <c r="Q214" s="138">
        <v>1.06277</v>
      </c>
      <c r="R214" s="138">
        <f>Q214*H214</f>
        <v>0.55476594000000001</v>
      </c>
      <c r="S214" s="138">
        <v>0</v>
      </c>
      <c r="T214" s="139">
        <f>S214*H214</f>
        <v>0</v>
      </c>
      <c r="AR214" s="140" t="s">
        <v>139</v>
      </c>
      <c r="AT214" s="140" t="s">
        <v>141</v>
      </c>
      <c r="AU214" s="140" t="s">
        <v>85</v>
      </c>
      <c r="AY214" s="17" t="s">
        <v>140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7" t="s">
        <v>83</v>
      </c>
      <c r="BK214" s="141">
        <f>ROUND(I214*H214,2)</f>
        <v>0</v>
      </c>
      <c r="BL214" s="17" t="s">
        <v>139</v>
      </c>
      <c r="BM214" s="140" t="s">
        <v>555</v>
      </c>
    </row>
    <row r="215" spans="2:65" s="1" customFormat="1" ht="11.25">
      <c r="B215" s="32"/>
      <c r="D215" s="142" t="s">
        <v>147</v>
      </c>
      <c r="F215" s="143" t="s">
        <v>556</v>
      </c>
      <c r="I215" s="144"/>
      <c r="L215" s="32"/>
      <c r="M215" s="145"/>
      <c r="T215" s="53"/>
      <c r="AT215" s="17" t="s">
        <v>147</v>
      </c>
      <c r="AU215" s="17" t="s">
        <v>85</v>
      </c>
    </row>
    <row r="216" spans="2:65" s="1" customFormat="1" ht="11.25">
      <c r="B216" s="32"/>
      <c r="D216" s="152" t="s">
        <v>217</v>
      </c>
      <c r="F216" s="153" t="s">
        <v>557</v>
      </c>
      <c r="I216" s="144"/>
      <c r="L216" s="32"/>
      <c r="M216" s="145"/>
      <c r="T216" s="53"/>
      <c r="AT216" s="17" t="s">
        <v>217</v>
      </c>
      <c r="AU216" s="17" t="s">
        <v>85</v>
      </c>
    </row>
    <row r="217" spans="2:65" s="12" customFormat="1" ht="11.25">
      <c r="B217" s="154"/>
      <c r="D217" s="142" t="s">
        <v>219</v>
      </c>
      <c r="E217" s="155" t="s">
        <v>19</v>
      </c>
      <c r="F217" s="156" t="s">
        <v>558</v>
      </c>
      <c r="H217" s="155" t="s">
        <v>19</v>
      </c>
      <c r="I217" s="157"/>
      <c r="L217" s="154"/>
      <c r="M217" s="158"/>
      <c r="T217" s="159"/>
      <c r="AT217" s="155" t="s">
        <v>219</v>
      </c>
      <c r="AU217" s="155" t="s">
        <v>85</v>
      </c>
      <c r="AV217" s="12" t="s">
        <v>83</v>
      </c>
      <c r="AW217" s="12" t="s">
        <v>37</v>
      </c>
      <c r="AX217" s="12" t="s">
        <v>76</v>
      </c>
      <c r="AY217" s="155" t="s">
        <v>140</v>
      </c>
    </row>
    <row r="218" spans="2:65" s="13" customFormat="1" ht="11.25">
      <c r="B218" s="160"/>
      <c r="D218" s="142" t="s">
        <v>219</v>
      </c>
      <c r="E218" s="161" t="s">
        <v>19</v>
      </c>
      <c r="F218" s="162" t="s">
        <v>559</v>
      </c>
      <c r="H218" s="163">
        <v>0.52200000000000002</v>
      </c>
      <c r="I218" s="164"/>
      <c r="L218" s="160"/>
      <c r="M218" s="165"/>
      <c r="T218" s="166"/>
      <c r="AT218" s="161" t="s">
        <v>219</v>
      </c>
      <c r="AU218" s="161" t="s">
        <v>85</v>
      </c>
      <c r="AV218" s="13" t="s">
        <v>85</v>
      </c>
      <c r="AW218" s="13" t="s">
        <v>37</v>
      </c>
      <c r="AX218" s="13" t="s">
        <v>83</v>
      </c>
      <c r="AY218" s="161" t="s">
        <v>140</v>
      </c>
    </row>
    <row r="219" spans="2:65" s="11" customFormat="1" ht="22.9" customHeight="1">
      <c r="B219" s="119"/>
      <c r="D219" s="120" t="s">
        <v>75</v>
      </c>
      <c r="E219" s="146" t="s">
        <v>164</v>
      </c>
      <c r="F219" s="146" t="s">
        <v>560</v>
      </c>
      <c r="I219" s="122"/>
      <c r="J219" s="147">
        <f>BK219</f>
        <v>0</v>
      </c>
      <c r="L219" s="119"/>
      <c r="M219" s="124"/>
      <c r="P219" s="125">
        <f>SUM(P220:P237)</f>
        <v>0</v>
      </c>
      <c r="R219" s="125">
        <f>SUM(R220:R237)</f>
        <v>177.90060532000001</v>
      </c>
      <c r="T219" s="126">
        <f>SUM(T220:T237)</f>
        <v>0</v>
      </c>
      <c r="AR219" s="120" t="s">
        <v>83</v>
      </c>
      <c r="AT219" s="127" t="s">
        <v>75</v>
      </c>
      <c r="AU219" s="127" t="s">
        <v>83</v>
      </c>
      <c r="AY219" s="120" t="s">
        <v>140</v>
      </c>
      <c r="BK219" s="128">
        <f>SUM(BK220:BK237)</f>
        <v>0</v>
      </c>
    </row>
    <row r="220" spans="2:65" s="1" customFormat="1" ht="16.5" customHeight="1">
      <c r="B220" s="32"/>
      <c r="C220" s="129" t="s">
        <v>369</v>
      </c>
      <c r="D220" s="129" t="s">
        <v>141</v>
      </c>
      <c r="E220" s="130" t="s">
        <v>561</v>
      </c>
      <c r="F220" s="131" t="s">
        <v>562</v>
      </c>
      <c r="G220" s="132" t="s">
        <v>182</v>
      </c>
      <c r="H220" s="133">
        <v>416.31</v>
      </c>
      <c r="I220" s="134"/>
      <c r="J220" s="135">
        <f>ROUND(I220*H220,2)</f>
        <v>0</v>
      </c>
      <c r="K220" s="131" t="s">
        <v>214</v>
      </c>
      <c r="L220" s="32"/>
      <c r="M220" s="136" t="s">
        <v>19</v>
      </c>
      <c r="N220" s="137" t="s">
        <v>47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139</v>
      </c>
      <c r="AT220" s="140" t="s">
        <v>141</v>
      </c>
      <c r="AU220" s="140" t="s">
        <v>85</v>
      </c>
      <c r="AY220" s="17" t="s">
        <v>140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7" t="s">
        <v>83</v>
      </c>
      <c r="BK220" s="141">
        <f>ROUND(I220*H220,2)</f>
        <v>0</v>
      </c>
      <c r="BL220" s="17" t="s">
        <v>139</v>
      </c>
      <c r="BM220" s="140" t="s">
        <v>563</v>
      </c>
    </row>
    <row r="221" spans="2:65" s="1" customFormat="1" ht="11.25">
      <c r="B221" s="32"/>
      <c r="D221" s="142" t="s">
        <v>147</v>
      </c>
      <c r="F221" s="143" t="s">
        <v>564</v>
      </c>
      <c r="I221" s="144"/>
      <c r="L221" s="32"/>
      <c r="M221" s="145"/>
      <c r="T221" s="53"/>
      <c r="AT221" s="17" t="s">
        <v>147</v>
      </c>
      <c r="AU221" s="17" t="s">
        <v>85</v>
      </c>
    </row>
    <row r="222" spans="2:65" s="1" customFormat="1" ht="11.25">
      <c r="B222" s="32"/>
      <c r="D222" s="152" t="s">
        <v>217</v>
      </c>
      <c r="F222" s="153" t="s">
        <v>565</v>
      </c>
      <c r="I222" s="144"/>
      <c r="L222" s="32"/>
      <c r="M222" s="145"/>
      <c r="T222" s="53"/>
      <c r="AT222" s="17" t="s">
        <v>217</v>
      </c>
      <c r="AU222" s="17" t="s">
        <v>85</v>
      </c>
    </row>
    <row r="223" spans="2:65" s="13" customFormat="1" ht="11.25">
      <c r="B223" s="160"/>
      <c r="D223" s="142" t="s">
        <v>219</v>
      </c>
      <c r="E223" s="161" t="s">
        <v>19</v>
      </c>
      <c r="F223" s="162" t="s">
        <v>396</v>
      </c>
      <c r="H223" s="163">
        <v>416.31</v>
      </c>
      <c r="I223" s="164"/>
      <c r="L223" s="160"/>
      <c r="M223" s="165"/>
      <c r="T223" s="166"/>
      <c r="AT223" s="161" t="s">
        <v>219</v>
      </c>
      <c r="AU223" s="161" t="s">
        <v>85</v>
      </c>
      <c r="AV223" s="13" t="s">
        <v>85</v>
      </c>
      <c r="AW223" s="13" t="s">
        <v>37</v>
      </c>
      <c r="AX223" s="13" t="s">
        <v>83</v>
      </c>
      <c r="AY223" s="161" t="s">
        <v>140</v>
      </c>
    </row>
    <row r="224" spans="2:65" s="1" customFormat="1" ht="16.5" customHeight="1">
      <c r="B224" s="32"/>
      <c r="C224" s="129" t="s">
        <v>377</v>
      </c>
      <c r="D224" s="129" t="s">
        <v>141</v>
      </c>
      <c r="E224" s="130" t="s">
        <v>566</v>
      </c>
      <c r="F224" s="131" t="s">
        <v>567</v>
      </c>
      <c r="G224" s="132" t="s">
        <v>182</v>
      </c>
      <c r="H224" s="133">
        <v>416.31</v>
      </c>
      <c r="I224" s="134"/>
      <c r="J224" s="135">
        <f>ROUND(I224*H224,2)</f>
        <v>0</v>
      </c>
      <c r="K224" s="131" t="s">
        <v>214</v>
      </c>
      <c r="L224" s="32"/>
      <c r="M224" s="136" t="s">
        <v>19</v>
      </c>
      <c r="N224" s="137" t="s">
        <v>47</v>
      </c>
      <c r="P224" s="138">
        <f>O224*H224</f>
        <v>0</v>
      </c>
      <c r="Q224" s="138">
        <v>0</v>
      </c>
      <c r="R224" s="138">
        <f>Q224*H224</f>
        <v>0</v>
      </c>
      <c r="S224" s="138">
        <v>0</v>
      </c>
      <c r="T224" s="139">
        <f>S224*H224</f>
        <v>0</v>
      </c>
      <c r="AR224" s="140" t="s">
        <v>139</v>
      </c>
      <c r="AT224" s="140" t="s">
        <v>141</v>
      </c>
      <c r="AU224" s="140" t="s">
        <v>85</v>
      </c>
      <c r="AY224" s="17" t="s">
        <v>140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7" t="s">
        <v>83</v>
      </c>
      <c r="BK224" s="141">
        <f>ROUND(I224*H224,2)</f>
        <v>0</v>
      </c>
      <c r="BL224" s="17" t="s">
        <v>139</v>
      </c>
      <c r="BM224" s="140" t="s">
        <v>568</v>
      </c>
    </row>
    <row r="225" spans="2:65" s="1" customFormat="1" ht="11.25">
      <c r="B225" s="32"/>
      <c r="D225" s="142" t="s">
        <v>147</v>
      </c>
      <c r="F225" s="143" t="s">
        <v>569</v>
      </c>
      <c r="I225" s="144"/>
      <c r="L225" s="32"/>
      <c r="M225" s="145"/>
      <c r="T225" s="53"/>
      <c r="AT225" s="17" t="s">
        <v>147</v>
      </c>
      <c r="AU225" s="17" t="s">
        <v>85</v>
      </c>
    </row>
    <row r="226" spans="2:65" s="1" customFormat="1" ht="11.25">
      <c r="B226" s="32"/>
      <c r="D226" s="152" t="s">
        <v>217</v>
      </c>
      <c r="F226" s="153" t="s">
        <v>570</v>
      </c>
      <c r="I226" s="144"/>
      <c r="L226" s="32"/>
      <c r="M226" s="145"/>
      <c r="T226" s="53"/>
      <c r="AT226" s="17" t="s">
        <v>217</v>
      </c>
      <c r="AU226" s="17" t="s">
        <v>85</v>
      </c>
    </row>
    <row r="227" spans="2:65" s="13" customFormat="1" ht="11.25">
      <c r="B227" s="160"/>
      <c r="D227" s="142" t="s">
        <v>219</v>
      </c>
      <c r="E227" s="161" t="s">
        <v>19</v>
      </c>
      <c r="F227" s="162" t="s">
        <v>396</v>
      </c>
      <c r="H227" s="163">
        <v>416.31</v>
      </c>
      <c r="I227" s="164"/>
      <c r="L227" s="160"/>
      <c r="M227" s="165"/>
      <c r="T227" s="166"/>
      <c r="AT227" s="161" t="s">
        <v>219</v>
      </c>
      <c r="AU227" s="161" t="s">
        <v>85</v>
      </c>
      <c r="AV227" s="13" t="s">
        <v>85</v>
      </c>
      <c r="AW227" s="13" t="s">
        <v>37</v>
      </c>
      <c r="AX227" s="13" t="s">
        <v>83</v>
      </c>
      <c r="AY227" s="161" t="s">
        <v>140</v>
      </c>
    </row>
    <row r="228" spans="2:65" s="1" customFormat="1" ht="24.2" customHeight="1">
      <c r="B228" s="32"/>
      <c r="C228" s="129" t="s">
        <v>571</v>
      </c>
      <c r="D228" s="129" t="s">
        <v>141</v>
      </c>
      <c r="E228" s="130" t="s">
        <v>572</v>
      </c>
      <c r="F228" s="131" t="s">
        <v>573</v>
      </c>
      <c r="G228" s="132" t="s">
        <v>182</v>
      </c>
      <c r="H228" s="133">
        <v>416.31</v>
      </c>
      <c r="I228" s="134"/>
      <c r="J228" s="135">
        <f>ROUND(I228*H228,2)</f>
        <v>0</v>
      </c>
      <c r="K228" s="131" t="s">
        <v>19</v>
      </c>
      <c r="L228" s="32"/>
      <c r="M228" s="136" t="s">
        <v>19</v>
      </c>
      <c r="N228" s="137" t="s">
        <v>47</v>
      </c>
      <c r="P228" s="138">
        <f>O228*H228</f>
        <v>0</v>
      </c>
      <c r="Q228" s="138">
        <v>9.8000000000000004E-2</v>
      </c>
      <c r="R228" s="138">
        <f>Q228*H228</f>
        <v>40.798380000000002</v>
      </c>
      <c r="S228" s="138">
        <v>0</v>
      </c>
      <c r="T228" s="139">
        <f>S228*H228</f>
        <v>0</v>
      </c>
      <c r="AR228" s="140" t="s">
        <v>139</v>
      </c>
      <c r="AT228" s="140" t="s">
        <v>141</v>
      </c>
      <c r="AU228" s="140" t="s">
        <v>85</v>
      </c>
      <c r="AY228" s="17" t="s">
        <v>140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7" t="s">
        <v>83</v>
      </c>
      <c r="BK228" s="141">
        <f>ROUND(I228*H228,2)</f>
        <v>0</v>
      </c>
      <c r="BL228" s="17" t="s">
        <v>139</v>
      </c>
      <c r="BM228" s="140" t="s">
        <v>574</v>
      </c>
    </row>
    <row r="229" spans="2:65" s="1" customFormat="1" ht="29.25">
      <c r="B229" s="32"/>
      <c r="D229" s="142" t="s">
        <v>147</v>
      </c>
      <c r="F229" s="143" t="s">
        <v>575</v>
      </c>
      <c r="I229" s="144"/>
      <c r="L229" s="32"/>
      <c r="M229" s="145"/>
      <c r="T229" s="53"/>
      <c r="AT229" s="17" t="s">
        <v>147</v>
      </c>
      <c r="AU229" s="17" t="s">
        <v>85</v>
      </c>
    </row>
    <row r="230" spans="2:65" s="12" customFormat="1" ht="11.25">
      <c r="B230" s="154"/>
      <c r="D230" s="142" t="s">
        <v>219</v>
      </c>
      <c r="E230" s="155" t="s">
        <v>19</v>
      </c>
      <c r="F230" s="156" t="s">
        <v>576</v>
      </c>
      <c r="H230" s="155" t="s">
        <v>19</v>
      </c>
      <c r="I230" s="157"/>
      <c r="L230" s="154"/>
      <c r="M230" s="158"/>
      <c r="T230" s="159"/>
      <c r="AT230" s="155" t="s">
        <v>219</v>
      </c>
      <c r="AU230" s="155" t="s">
        <v>85</v>
      </c>
      <c r="AV230" s="12" t="s">
        <v>83</v>
      </c>
      <c r="AW230" s="12" t="s">
        <v>37</v>
      </c>
      <c r="AX230" s="12" t="s">
        <v>76</v>
      </c>
      <c r="AY230" s="155" t="s">
        <v>140</v>
      </c>
    </row>
    <row r="231" spans="2:65" s="13" customFormat="1" ht="11.25">
      <c r="B231" s="160"/>
      <c r="D231" s="142" t="s">
        <v>219</v>
      </c>
      <c r="E231" s="161" t="s">
        <v>19</v>
      </c>
      <c r="F231" s="162" t="s">
        <v>577</v>
      </c>
      <c r="H231" s="163">
        <v>188.55</v>
      </c>
      <c r="I231" s="164"/>
      <c r="L231" s="160"/>
      <c r="M231" s="165"/>
      <c r="T231" s="166"/>
      <c r="AT231" s="161" t="s">
        <v>219</v>
      </c>
      <c r="AU231" s="161" t="s">
        <v>85</v>
      </c>
      <c r="AV231" s="13" t="s">
        <v>85</v>
      </c>
      <c r="AW231" s="13" t="s">
        <v>37</v>
      </c>
      <c r="AX231" s="13" t="s">
        <v>76</v>
      </c>
      <c r="AY231" s="161" t="s">
        <v>140</v>
      </c>
    </row>
    <row r="232" spans="2:65" s="13" customFormat="1" ht="11.25">
      <c r="B232" s="160"/>
      <c r="D232" s="142" t="s">
        <v>219</v>
      </c>
      <c r="E232" s="161" t="s">
        <v>19</v>
      </c>
      <c r="F232" s="162" t="s">
        <v>578</v>
      </c>
      <c r="H232" s="163">
        <v>227.76</v>
      </c>
      <c r="I232" s="164"/>
      <c r="L232" s="160"/>
      <c r="M232" s="165"/>
      <c r="T232" s="166"/>
      <c r="AT232" s="161" t="s">
        <v>219</v>
      </c>
      <c r="AU232" s="161" t="s">
        <v>85</v>
      </c>
      <c r="AV232" s="13" t="s">
        <v>85</v>
      </c>
      <c r="AW232" s="13" t="s">
        <v>37</v>
      </c>
      <c r="AX232" s="13" t="s">
        <v>76</v>
      </c>
      <c r="AY232" s="161" t="s">
        <v>140</v>
      </c>
    </row>
    <row r="233" spans="2:65" s="14" customFormat="1" ht="11.25">
      <c r="B233" s="167"/>
      <c r="D233" s="142" t="s">
        <v>219</v>
      </c>
      <c r="E233" s="168" t="s">
        <v>396</v>
      </c>
      <c r="F233" s="169" t="s">
        <v>224</v>
      </c>
      <c r="H233" s="170">
        <v>416.31</v>
      </c>
      <c r="I233" s="171"/>
      <c r="L233" s="167"/>
      <c r="M233" s="172"/>
      <c r="T233" s="173"/>
      <c r="AT233" s="168" t="s">
        <v>219</v>
      </c>
      <c r="AU233" s="168" t="s">
        <v>85</v>
      </c>
      <c r="AV233" s="14" t="s">
        <v>139</v>
      </c>
      <c r="AW233" s="14" t="s">
        <v>37</v>
      </c>
      <c r="AX233" s="14" t="s">
        <v>83</v>
      </c>
      <c r="AY233" s="168" t="s">
        <v>140</v>
      </c>
    </row>
    <row r="234" spans="2:65" s="1" customFormat="1" ht="16.5" customHeight="1">
      <c r="B234" s="32"/>
      <c r="C234" s="174" t="s">
        <v>579</v>
      </c>
      <c r="D234" s="174" t="s">
        <v>307</v>
      </c>
      <c r="E234" s="175" t="s">
        <v>580</v>
      </c>
      <c r="F234" s="176" t="s">
        <v>581</v>
      </c>
      <c r="G234" s="177" t="s">
        <v>182</v>
      </c>
      <c r="H234" s="178">
        <v>424.63600000000002</v>
      </c>
      <c r="I234" s="179"/>
      <c r="J234" s="180">
        <f>ROUND(I234*H234,2)</f>
        <v>0</v>
      </c>
      <c r="K234" s="176" t="s">
        <v>214</v>
      </c>
      <c r="L234" s="181"/>
      <c r="M234" s="182" t="s">
        <v>19</v>
      </c>
      <c r="N234" s="183" t="s">
        <v>47</v>
      </c>
      <c r="P234" s="138">
        <f>O234*H234</f>
        <v>0</v>
      </c>
      <c r="Q234" s="138">
        <v>0.32286999999999999</v>
      </c>
      <c r="R234" s="138">
        <f>Q234*H234</f>
        <v>137.10222532</v>
      </c>
      <c r="S234" s="138">
        <v>0</v>
      </c>
      <c r="T234" s="139">
        <f>S234*H234</f>
        <v>0</v>
      </c>
      <c r="AR234" s="140" t="s">
        <v>251</v>
      </c>
      <c r="AT234" s="140" t="s">
        <v>307</v>
      </c>
      <c r="AU234" s="140" t="s">
        <v>85</v>
      </c>
      <c r="AY234" s="17" t="s">
        <v>140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7" t="s">
        <v>83</v>
      </c>
      <c r="BK234" s="141">
        <f>ROUND(I234*H234,2)</f>
        <v>0</v>
      </c>
      <c r="BL234" s="17" t="s">
        <v>139</v>
      </c>
      <c r="BM234" s="140" t="s">
        <v>582</v>
      </c>
    </row>
    <row r="235" spans="2:65" s="1" customFormat="1" ht="11.25">
      <c r="B235" s="32"/>
      <c r="D235" s="142" t="s">
        <v>147</v>
      </c>
      <c r="F235" s="143" t="s">
        <v>581</v>
      </c>
      <c r="I235" s="144"/>
      <c r="L235" s="32"/>
      <c r="M235" s="145"/>
      <c r="T235" s="53"/>
      <c r="AT235" s="17" t="s">
        <v>147</v>
      </c>
      <c r="AU235" s="17" t="s">
        <v>85</v>
      </c>
    </row>
    <row r="236" spans="2:65" s="13" customFormat="1" ht="11.25">
      <c r="B236" s="160"/>
      <c r="D236" s="142" t="s">
        <v>219</v>
      </c>
      <c r="E236" s="161" t="s">
        <v>19</v>
      </c>
      <c r="F236" s="162" t="s">
        <v>396</v>
      </c>
      <c r="H236" s="163">
        <v>416.31</v>
      </c>
      <c r="I236" s="164"/>
      <c r="L236" s="160"/>
      <c r="M236" s="165"/>
      <c r="T236" s="166"/>
      <c r="AT236" s="161" t="s">
        <v>219</v>
      </c>
      <c r="AU236" s="161" t="s">
        <v>85</v>
      </c>
      <c r="AV236" s="13" t="s">
        <v>85</v>
      </c>
      <c r="AW236" s="13" t="s">
        <v>37</v>
      </c>
      <c r="AX236" s="13" t="s">
        <v>83</v>
      </c>
      <c r="AY236" s="161" t="s">
        <v>140</v>
      </c>
    </row>
    <row r="237" spans="2:65" s="13" customFormat="1" ht="11.25">
      <c r="B237" s="160"/>
      <c r="D237" s="142" t="s">
        <v>219</v>
      </c>
      <c r="F237" s="162" t="s">
        <v>583</v>
      </c>
      <c r="H237" s="163">
        <v>424.63600000000002</v>
      </c>
      <c r="I237" s="164"/>
      <c r="L237" s="160"/>
      <c r="M237" s="165"/>
      <c r="T237" s="166"/>
      <c r="AT237" s="161" t="s">
        <v>219</v>
      </c>
      <c r="AU237" s="161" t="s">
        <v>85</v>
      </c>
      <c r="AV237" s="13" t="s">
        <v>85</v>
      </c>
      <c r="AW237" s="13" t="s">
        <v>4</v>
      </c>
      <c r="AX237" s="13" t="s">
        <v>83</v>
      </c>
      <c r="AY237" s="161" t="s">
        <v>140</v>
      </c>
    </row>
    <row r="238" spans="2:65" s="11" customFormat="1" ht="22.9" customHeight="1">
      <c r="B238" s="119"/>
      <c r="D238" s="120" t="s">
        <v>75</v>
      </c>
      <c r="E238" s="146" t="s">
        <v>236</v>
      </c>
      <c r="F238" s="146" t="s">
        <v>237</v>
      </c>
      <c r="I238" s="122"/>
      <c r="J238" s="147">
        <f>BK238</f>
        <v>0</v>
      </c>
      <c r="L238" s="119"/>
      <c r="M238" s="124"/>
      <c r="P238" s="125">
        <f>SUM(P239:P250)</f>
        <v>0</v>
      </c>
      <c r="R238" s="125">
        <f>SUM(R239:R250)</f>
        <v>1.8410470999999999</v>
      </c>
      <c r="T238" s="126">
        <f>SUM(T239:T250)</f>
        <v>0</v>
      </c>
      <c r="AR238" s="120" t="s">
        <v>83</v>
      </c>
      <c r="AT238" s="127" t="s">
        <v>75</v>
      </c>
      <c r="AU238" s="127" t="s">
        <v>83</v>
      </c>
      <c r="AY238" s="120" t="s">
        <v>140</v>
      </c>
      <c r="BK238" s="128">
        <f>SUM(BK239:BK250)</f>
        <v>0</v>
      </c>
    </row>
    <row r="239" spans="2:65" s="1" customFormat="1" ht="16.5" customHeight="1">
      <c r="B239" s="32"/>
      <c r="C239" s="129" t="s">
        <v>584</v>
      </c>
      <c r="D239" s="129" t="s">
        <v>141</v>
      </c>
      <c r="E239" s="130" t="s">
        <v>585</v>
      </c>
      <c r="F239" s="131" t="s">
        <v>586</v>
      </c>
      <c r="G239" s="132" t="s">
        <v>185</v>
      </c>
      <c r="H239" s="133">
        <v>6.85</v>
      </c>
      <c r="I239" s="134"/>
      <c r="J239" s="135">
        <f>ROUND(I239*H239,2)</f>
        <v>0</v>
      </c>
      <c r="K239" s="131" t="s">
        <v>214</v>
      </c>
      <c r="L239" s="32"/>
      <c r="M239" s="136" t="s">
        <v>19</v>
      </c>
      <c r="N239" s="137" t="s">
        <v>47</v>
      </c>
      <c r="P239" s="138">
        <f>O239*H239</f>
        <v>0</v>
      </c>
      <c r="Q239" s="138">
        <v>0.2195</v>
      </c>
      <c r="R239" s="138">
        <f>Q239*H239</f>
        <v>1.5035749999999999</v>
      </c>
      <c r="S239" s="138">
        <v>0</v>
      </c>
      <c r="T239" s="139">
        <f>S239*H239</f>
        <v>0</v>
      </c>
      <c r="AR239" s="140" t="s">
        <v>139</v>
      </c>
      <c r="AT239" s="140" t="s">
        <v>141</v>
      </c>
      <c r="AU239" s="140" t="s">
        <v>85</v>
      </c>
      <c r="AY239" s="17" t="s">
        <v>140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7" t="s">
        <v>83</v>
      </c>
      <c r="BK239" s="141">
        <f>ROUND(I239*H239,2)</f>
        <v>0</v>
      </c>
      <c r="BL239" s="17" t="s">
        <v>139</v>
      </c>
      <c r="BM239" s="140" t="s">
        <v>587</v>
      </c>
    </row>
    <row r="240" spans="2:65" s="1" customFormat="1" ht="19.5">
      <c r="B240" s="32"/>
      <c r="D240" s="142" t="s">
        <v>147</v>
      </c>
      <c r="F240" s="143" t="s">
        <v>588</v>
      </c>
      <c r="I240" s="144"/>
      <c r="L240" s="32"/>
      <c r="M240" s="145"/>
      <c r="T240" s="53"/>
      <c r="AT240" s="17" t="s">
        <v>147</v>
      </c>
      <c r="AU240" s="17" t="s">
        <v>85</v>
      </c>
    </row>
    <row r="241" spans="2:65" s="1" customFormat="1" ht="11.25">
      <c r="B241" s="32"/>
      <c r="D241" s="152" t="s">
        <v>217</v>
      </c>
      <c r="F241" s="153" t="s">
        <v>589</v>
      </c>
      <c r="I241" s="144"/>
      <c r="L241" s="32"/>
      <c r="M241" s="145"/>
      <c r="T241" s="53"/>
      <c r="AT241" s="17" t="s">
        <v>217</v>
      </c>
      <c r="AU241" s="17" t="s">
        <v>85</v>
      </c>
    </row>
    <row r="242" spans="2:65" s="12" customFormat="1" ht="11.25">
      <c r="B242" s="154"/>
      <c r="D242" s="142" t="s">
        <v>219</v>
      </c>
      <c r="E242" s="155" t="s">
        <v>19</v>
      </c>
      <c r="F242" s="156" t="s">
        <v>576</v>
      </c>
      <c r="H242" s="155" t="s">
        <v>19</v>
      </c>
      <c r="I242" s="157"/>
      <c r="L242" s="154"/>
      <c r="M242" s="158"/>
      <c r="T242" s="159"/>
      <c r="AT242" s="155" t="s">
        <v>219</v>
      </c>
      <c r="AU242" s="155" t="s">
        <v>85</v>
      </c>
      <c r="AV242" s="12" t="s">
        <v>83</v>
      </c>
      <c r="AW242" s="12" t="s">
        <v>37</v>
      </c>
      <c r="AX242" s="12" t="s">
        <v>76</v>
      </c>
      <c r="AY242" s="155" t="s">
        <v>140</v>
      </c>
    </row>
    <row r="243" spans="2:65" s="13" customFormat="1" ht="11.25">
      <c r="B243" s="160"/>
      <c r="D243" s="142" t="s">
        <v>219</v>
      </c>
      <c r="E243" s="161" t="s">
        <v>19</v>
      </c>
      <c r="F243" s="162" t="s">
        <v>590</v>
      </c>
      <c r="H243" s="163">
        <v>6.85</v>
      </c>
      <c r="I243" s="164"/>
      <c r="L243" s="160"/>
      <c r="M243" s="165"/>
      <c r="T243" s="166"/>
      <c r="AT243" s="161" t="s">
        <v>219</v>
      </c>
      <c r="AU243" s="161" t="s">
        <v>85</v>
      </c>
      <c r="AV243" s="13" t="s">
        <v>85</v>
      </c>
      <c r="AW243" s="13" t="s">
        <v>37</v>
      </c>
      <c r="AX243" s="13" t="s">
        <v>83</v>
      </c>
      <c r="AY243" s="161" t="s">
        <v>140</v>
      </c>
    </row>
    <row r="244" spans="2:65" s="1" customFormat="1" ht="16.5" customHeight="1">
      <c r="B244" s="32"/>
      <c r="C244" s="174" t="s">
        <v>591</v>
      </c>
      <c r="D244" s="174" t="s">
        <v>307</v>
      </c>
      <c r="E244" s="175" t="s">
        <v>592</v>
      </c>
      <c r="F244" s="176" t="s">
        <v>593</v>
      </c>
      <c r="G244" s="177" t="s">
        <v>185</v>
      </c>
      <c r="H244" s="178">
        <v>6.9870000000000001</v>
      </c>
      <c r="I244" s="179"/>
      <c r="J244" s="180">
        <f>ROUND(I244*H244,2)</f>
        <v>0</v>
      </c>
      <c r="K244" s="176" t="s">
        <v>214</v>
      </c>
      <c r="L244" s="181"/>
      <c r="M244" s="182" t="s">
        <v>19</v>
      </c>
      <c r="N244" s="183" t="s">
        <v>47</v>
      </c>
      <c r="P244" s="138">
        <f>O244*H244</f>
        <v>0</v>
      </c>
      <c r="Q244" s="138">
        <v>4.8300000000000003E-2</v>
      </c>
      <c r="R244" s="138">
        <f>Q244*H244</f>
        <v>0.3374721</v>
      </c>
      <c r="S244" s="138">
        <v>0</v>
      </c>
      <c r="T244" s="139">
        <f>S244*H244</f>
        <v>0</v>
      </c>
      <c r="AR244" s="140" t="s">
        <v>251</v>
      </c>
      <c r="AT244" s="140" t="s">
        <v>307</v>
      </c>
      <c r="AU244" s="140" t="s">
        <v>85</v>
      </c>
      <c r="AY244" s="17" t="s">
        <v>140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7" t="s">
        <v>83</v>
      </c>
      <c r="BK244" s="141">
        <f>ROUND(I244*H244,2)</f>
        <v>0</v>
      </c>
      <c r="BL244" s="17" t="s">
        <v>139</v>
      </c>
      <c r="BM244" s="140" t="s">
        <v>594</v>
      </c>
    </row>
    <row r="245" spans="2:65" s="1" customFormat="1" ht="11.25">
      <c r="B245" s="32"/>
      <c r="D245" s="142" t="s">
        <v>147</v>
      </c>
      <c r="F245" s="143" t="s">
        <v>593</v>
      </c>
      <c r="I245" s="144"/>
      <c r="L245" s="32"/>
      <c r="M245" s="145"/>
      <c r="T245" s="53"/>
      <c r="AT245" s="17" t="s">
        <v>147</v>
      </c>
      <c r="AU245" s="17" t="s">
        <v>85</v>
      </c>
    </row>
    <row r="246" spans="2:65" s="13" customFormat="1" ht="11.25">
      <c r="B246" s="160"/>
      <c r="D246" s="142" t="s">
        <v>219</v>
      </c>
      <c r="F246" s="162" t="s">
        <v>595</v>
      </c>
      <c r="H246" s="163">
        <v>6.9870000000000001</v>
      </c>
      <c r="I246" s="164"/>
      <c r="L246" s="160"/>
      <c r="M246" s="165"/>
      <c r="T246" s="166"/>
      <c r="AT246" s="161" t="s">
        <v>219</v>
      </c>
      <c r="AU246" s="161" t="s">
        <v>85</v>
      </c>
      <c r="AV246" s="13" t="s">
        <v>85</v>
      </c>
      <c r="AW246" s="13" t="s">
        <v>4</v>
      </c>
      <c r="AX246" s="13" t="s">
        <v>83</v>
      </c>
      <c r="AY246" s="161" t="s">
        <v>140</v>
      </c>
    </row>
    <row r="247" spans="2:65" s="1" customFormat="1" ht="16.5" customHeight="1">
      <c r="B247" s="32"/>
      <c r="C247" s="129" t="s">
        <v>596</v>
      </c>
      <c r="D247" s="129" t="s">
        <v>141</v>
      </c>
      <c r="E247" s="130" t="s">
        <v>597</v>
      </c>
      <c r="F247" s="131" t="s">
        <v>598</v>
      </c>
      <c r="G247" s="132" t="s">
        <v>204</v>
      </c>
      <c r="H247" s="133">
        <v>1</v>
      </c>
      <c r="I247" s="134"/>
      <c r="J247" s="135">
        <f>ROUND(I247*H247,2)</f>
        <v>0</v>
      </c>
      <c r="K247" s="131" t="s">
        <v>19</v>
      </c>
      <c r="L247" s="32"/>
      <c r="M247" s="136" t="s">
        <v>19</v>
      </c>
      <c r="N247" s="137" t="s">
        <v>47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139</v>
      </c>
      <c r="AT247" s="140" t="s">
        <v>141</v>
      </c>
      <c r="AU247" s="140" t="s">
        <v>85</v>
      </c>
      <c r="AY247" s="17" t="s">
        <v>140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7" t="s">
        <v>83</v>
      </c>
      <c r="BK247" s="141">
        <f>ROUND(I247*H247,2)</f>
        <v>0</v>
      </c>
      <c r="BL247" s="17" t="s">
        <v>139</v>
      </c>
      <c r="BM247" s="140" t="s">
        <v>599</v>
      </c>
    </row>
    <row r="248" spans="2:65" s="1" customFormat="1" ht="19.5">
      <c r="B248" s="32"/>
      <c r="D248" s="142" t="s">
        <v>147</v>
      </c>
      <c r="F248" s="143" t="s">
        <v>600</v>
      </c>
      <c r="I248" s="144"/>
      <c r="L248" s="32"/>
      <c r="M248" s="145"/>
      <c r="T248" s="53"/>
      <c r="AT248" s="17" t="s">
        <v>147</v>
      </c>
      <c r="AU248" s="17" t="s">
        <v>85</v>
      </c>
    </row>
    <row r="249" spans="2:65" s="1" customFormat="1" ht="16.5" customHeight="1">
      <c r="B249" s="32"/>
      <c r="C249" s="129" t="s">
        <v>601</v>
      </c>
      <c r="D249" s="129" t="s">
        <v>141</v>
      </c>
      <c r="E249" s="130" t="s">
        <v>602</v>
      </c>
      <c r="F249" s="131" t="s">
        <v>603</v>
      </c>
      <c r="G249" s="132" t="s">
        <v>204</v>
      </c>
      <c r="H249" s="133">
        <v>1</v>
      </c>
      <c r="I249" s="134"/>
      <c r="J249" s="135">
        <f>ROUND(I249*H249,2)</f>
        <v>0</v>
      </c>
      <c r="K249" s="131" t="s">
        <v>19</v>
      </c>
      <c r="L249" s="32"/>
      <c r="M249" s="136" t="s">
        <v>19</v>
      </c>
      <c r="N249" s="137" t="s">
        <v>47</v>
      </c>
      <c r="P249" s="138">
        <f>O249*H249</f>
        <v>0</v>
      </c>
      <c r="Q249" s="138">
        <v>0</v>
      </c>
      <c r="R249" s="138">
        <f>Q249*H249</f>
        <v>0</v>
      </c>
      <c r="S249" s="138">
        <v>0</v>
      </c>
      <c r="T249" s="139">
        <f>S249*H249</f>
        <v>0</v>
      </c>
      <c r="AR249" s="140" t="s">
        <v>139</v>
      </c>
      <c r="AT249" s="140" t="s">
        <v>141</v>
      </c>
      <c r="AU249" s="140" t="s">
        <v>85</v>
      </c>
      <c r="AY249" s="17" t="s">
        <v>140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7" t="s">
        <v>83</v>
      </c>
      <c r="BK249" s="141">
        <f>ROUND(I249*H249,2)</f>
        <v>0</v>
      </c>
      <c r="BL249" s="17" t="s">
        <v>139</v>
      </c>
      <c r="BM249" s="140" t="s">
        <v>604</v>
      </c>
    </row>
    <row r="250" spans="2:65" s="1" customFormat="1" ht="11.25">
      <c r="B250" s="32"/>
      <c r="D250" s="142" t="s">
        <v>147</v>
      </c>
      <c r="F250" s="143" t="s">
        <v>605</v>
      </c>
      <c r="I250" s="144"/>
      <c r="L250" s="32"/>
      <c r="M250" s="145"/>
      <c r="T250" s="53"/>
      <c r="AT250" s="17" t="s">
        <v>147</v>
      </c>
      <c r="AU250" s="17" t="s">
        <v>85</v>
      </c>
    </row>
    <row r="251" spans="2:65" s="11" customFormat="1" ht="22.9" customHeight="1">
      <c r="B251" s="119"/>
      <c r="D251" s="120" t="s">
        <v>75</v>
      </c>
      <c r="E251" s="146" t="s">
        <v>354</v>
      </c>
      <c r="F251" s="146" t="s">
        <v>355</v>
      </c>
      <c r="I251" s="122"/>
      <c r="J251" s="147">
        <f>BK251</f>
        <v>0</v>
      </c>
      <c r="L251" s="119"/>
      <c r="M251" s="124"/>
      <c r="P251" s="125">
        <f>SUM(P252:P266)</f>
        <v>0</v>
      </c>
      <c r="R251" s="125">
        <f>SUM(R252:R266)</f>
        <v>0</v>
      </c>
      <c r="T251" s="126">
        <f>SUM(T252:T266)</f>
        <v>0</v>
      </c>
      <c r="AR251" s="120" t="s">
        <v>83</v>
      </c>
      <c r="AT251" s="127" t="s">
        <v>75</v>
      </c>
      <c r="AU251" s="127" t="s">
        <v>83</v>
      </c>
      <c r="AY251" s="120" t="s">
        <v>140</v>
      </c>
      <c r="BK251" s="128">
        <f>SUM(BK252:BK266)</f>
        <v>0</v>
      </c>
    </row>
    <row r="252" spans="2:65" s="1" customFormat="1" ht="16.5" customHeight="1">
      <c r="B252" s="32"/>
      <c r="C252" s="129" t="s">
        <v>606</v>
      </c>
      <c r="D252" s="129" t="s">
        <v>141</v>
      </c>
      <c r="E252" s="130" t="s">
        <v>357</v>
      </c>
      <c r="F252" s="131" t="s">
        <v>358</v>
      </c>
      <c r="G252" s="132" t="s">
        <v>310</v>
      </c>
      <c r="H252" s="133">
        <v>8.7289999999999992</v>
      </c>
      <c r="I252" s="134"/>
      <c r="J252" s="135">
        <f>ROUND(I252*H252,2)</f>
        <v>0</v>
      </c>
      <c r="K252" s="131" t="s">
        <v>214</v>
      </c>
      <c r="L252" s="32"/>
      <c r="M252" s="136" t="s">
        <v>19</v>
      </c>
      <c r="N252" s="137" t="s">
        <v>47</v>
      </c>
      <c r="P252" s="138">
        <f>O252*H252</f>
        <v>0</v>
      </c>
      <c r="Q252" s="138">
        <v>0</v>
      </c>
      <c r="R252" s="138">
        <f>Q252*H252</f>
        <v>0</v>
      </c>
      <c r="S252" s="138">
        <v>0</v>
      </c>
      <c r="T252" s="139">
        <f>S252*H252</f>
        <v>0</v>
      </c>
      <c r="AR252" s="140" t="s">
        <v>139</v>
      </c>
      <c r="AT252" s="140" t="s">
        <v>141</v>
      </c>
      <c r="AU252" s="140" t="s">
        <v>85</v>
      </c>
      <c r="AY252" s="17" t="s">
        <v>140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7" t="s">
        <v>83</v>
      </c>
      <c r="BK252" s="141">
        <f>ROUND(I252*H252,2)</f>
        <v>0</v>
      </c>
      <c r="BL252" s="17" t="s">
        <v>139</v>
      </c>
      <c r="BM252" s="140" t="s">
        <v>607</v>
      </c>
    </row>
    <row r="253" spans="2:65" s="1" customFormat="1" ht="11.25">
      <c r="B253" s="32"/>
      <c r="D253" s="142" t="s">
        <v>147</v>
      </c>
      <c r="F253" s="143" t="s">
        <v>360</v>
      </c>
      <c r="I253" s="144"/>
      <c r="L253" s="32"/>
      <c r="M253" s="145"/>
      <c r="T253" s="53"/>
      <c r="AT253" s="17" t="s">
        <v>147</v>
      </c>
      <c r="AU253" s="17" t="s">
        <v>85</v>
      </c>
    </row>
    <row r="254" spans="2:65" s="1" customFormat="1" ht="11.25">
      <c r="B254" s="32"/>
      <c r="D254" s="152" t="s">
        <v>217</v>
      </c>
      <c r="F254" s="153" t="s">
        <v>361</v>
      </c>
      <c r="I254" s="144"/>
      <c r="L254" s="32"/>
      <c r="M254" s="145"/>
      <c r="T254" s="53"/>
      <c r="AT254" s="17" t="s">
        <v>217</v>
      </c>
      <c r="AU254" s="17" t="s">
        <v>85</v>
      </c>
    </row>
    <row r="255" spans="2:65" s="1" customFormat="1" ht="16.5" customHeight="1">
      <c r="B255" s="32"/>
      <c r="C255" s="129" t="s">
        <v>608</v>
      </c>
      <c r="D255" s="129" t="s">
        <v>141</v>
      </c>
      <c r="E255" s="130" t="s">
        <v>363</v>
      </c>
      <c r="F255" s="131" t="s">
        <v>364</v>
      </c>
      <c r="G255" s="132" t="s">
        <v>310</v>
      </c>
      <c r="H255" s="133">
        <v>165.851</v>
      </c>
      <c r="I255" s="134"/>
      <c r="J255" s="135">
        <f>ROUND(I255*H255,2)</f>
        <v>0</v>
      </c>
      <c r="K255" s="131" t="s">
        <v>214</v>
      </c>
      <c r="L255" s="32"/>
      <c r="M255" s="136" t="s">
        <v>19</v>
      </c>
      <c r="N255" s="137" t="s">
        <v>47</v>
      </c>
      <c r="P255" s="138">
        <f>O255*H255</f>
        <v>0</v>
      </c>
      <c r="Q255" s="138">
        <v>0</v>
      </c>
      <c r="R255" s="138">
        <f>Q255*H255</f>
        <v>0</v>
      </c>
      <c r="S255" s="138">
        <v>0</v>
      </c>
      <c r="T255" s="139">
        <f>S255*H255</f>
        <v>0</v>
      </c>
      <c r="AR255" s="140" t="s">
        <v>139</v>
      </c>
      <c r="AT255" s="140" t="s">
        <v>141</v>
      </c>
      <c r="AU255" s="140" t="s">
        <v>85</v>
      </c>
      <c r="AY255" s="17" t="s">
        <v>140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7" t="s">
        <v>83</v>
      </c>
      <c r="BK255" s="141">
        <f>ROUND(I255*H255,2)</f>
        <v>0</v>
      </c>
      <c r="BL255" s="17" t="s">
        <v>139</v>
      </c>
      <c r="BM255" s="140" t="s">
        <v>609</v>
      </c>
    </row>
    <row r="256" spans="2:65" s="1" customFormat="1" ht="19.5">
      <c r="B256" s="32"/>
      <c r="D256" s="142" t="s">
        <v>147</v>
      </c>
      <c r="F256" s="143" t="s">
        <v>366</v>
      </c>
      <c r="I256" s="144"/>
      <c r="L256" s="32"/>
      <c r="M256" s="145"/>
      <c r="T256" s="53"/>
      <c r="AT256" s="17" t="s">
        <v>147</v>
      </c>
      <c r="AU256" s="17" t="s">
        <v>85</v>
      </c>
    </row>
    <row r="257" spans="2:65" s="1" customFormat="1" ht="11.25">
      <c r="B257" s="32"/>
      <c r="D257" s="152" t="s">
        <v>217</v>
      </c>
      <c r="F257" s="153" t="s">
        <v>367</v>
      </c>
      <c r="I257" s="144"/>
      <c r="L257" s="32"/>
      <c r="M257" s="145"/>
      <c r="T257" s="53"/>
      <c r="AT257" s="17" t="s">
        <v>217</v>
      </c>
      <c r="AU257" s="17" t="s">
        <v>85</v>
      </c>
    </row>
    <row r="258" spans="2:65" s="13" customFormat="1" ht="11.25">
      <c r="B258" s="160"/>
      <c r="D258" s="142" t="s">
        <v>219</v>
      </c>
      <c r="F258" s="162" t="s">
        <v>610</v>
      </c>
      <c r="H258" s="163">
        <v>165.851</v>
      </c>
      <c r="I258" s="164"/>
      <c r="L258" s="160"/>
      <c r="M258" s="165"/>
      <c r="T258" s="166"/>
      <c r="AT258" s="161" t="s">
        <v>219</v>
      </c>
      <c r="AU258" s="161" t="s">
        <v>85</v>
      </c>
      <c r="AV258" s="13" t="s">
        <v>85</v>
      </c>
      <c r="AW258" s="13" t="s">
        <v>4</v>
      </c>
      <c r="AX258" s="13" t="s">
        <v>83</v>
      </c>
      <c r="AY258" s="161" t="s">
        <v>140</v>
      </c>
    </row>
    <row r="259" spans="2:65" s="1" customFormat="1" ht="24.2" customHeight="1">
      <c r="B259" s="32"/>
      <c r="C259" s="129" t="s">
        <v>611</v>
      </c>
      <c r="D259" s="129" t="s">
        <v>141</v>
      </c>
      <c r="E259" s="130" t="s">
        <v>612</v>
      </c>
      <c r="F259" s="131" t="s">
        <v>613</v>
      </c>
      <c r="G259" s="132" t="s">
        <v>310</v>
      </c>
      <c r="H259" s="133">
        <v>1.798</v>
      </c>
      <c r="I259" s="134"/>
      <c r="J259" s="135">
        <f>ROUND(I259*H259,2)</f>
        <v>0</v>
      </c>
      <c r="K259" s="131" t="s">
        <v>214</v>
      </c>
      <c r="L259" s="32"/>
      <c r="M259" s="136" t="s">
        <v>19</v>
      </c>
      <c r="N259" s="137" t="s">
        <v>47</v>
      </c>
      <c r="P259" s="138">
        <f>O259*H259</f>
        <v>0</v>
      </c>
      <c r="Q259" s="138">
        <v>0</v>
      </c>
      <c r="R259" s="138">
        <f>Q259*H259</f>
        <v>0</v>
      </c>
      <c r="S259" s="138">
        <v>0</v>
      </c>
      <c r="T259" s="139">
        <f>S259*H259</f>
        <v>0</v>
      </c>
      <c r="AR259" s="140" t="s">
        <v>139</v>
      </c>
      <c r="AT259" s="140" t="s">
        <v>141</v>
      </c>
      <c r="AU259" s="140" t="s">
        <v>85</v>
      </c>
      <c r="AY259" s="17" t="s">
        <v>140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7" t="s">
        <v>83</v>
      </c>
      <c r="BK259" s="141">
        <f>ROUND(I259*H259,2)</f>
        <v>0</v>
      </c>
      <c r="BL259" s="17" t="s">
        <v>139</v>
      </c>
      <c r="BM259" s="140" t="s">
        <v>614</v>
      </c>
    </row>
    <row r="260" spans="2:65" s="1" customFormat="1" ht="19.5">
      <c r="B260" s="32"/>
      <c r="D260" s="142" t="s">
        <v>147</v>
      </c>
      <c r="F260" s="143" t="s">
        <v>615</v>
      </c>
      <c r="I260" s="144"/>
      <c r="L260" s="32"/>
      <c r="M260" s="145"/>
      <c r="T260" s="53"/>
      <c r="AT260" s="17" t="s">
        <v>147</v>
      </c>
      <c r="AU260" s="17" t="s">
        <v>85</v>
      </c>
    </row>
    <row r="261" spans="2:65" s="1" customFormat="1" ht="11.25">
      <c r="B261" s="32"/>
      <c r="D261" s="152" t="s">
        <v>217</v>
      </c>
      <c r="F261" s="153" t="s">
        <v>616</v>
      </c>
      <c r="I261" s="144"/>
      <c r="L261" s="32"/>
      <c r="M261" s="145"/>
      <c r="T261" s="53"/>
      <c r="AT261" s="17" t="s">
        <v>217</v>
      </c>
      <c r="AU261" s="17" t="s">
        <v>85</v>
      </c>
    </row>
    <row r="262" spans="2:65" s="13" customFormat="1" ht="11.25">
      <c r="B262" s="160"/>
      <c r="D262" s="142" t="s">
        <v>219</v>
      </c>
      <c r="E262" s="161" t="s">
        <v>19</v>
      </c>
      <c r="F262" s="162" t="s">
        <v>617</v>
      </c>
      <c r="H262" s="163">
        <v>1.798</v>
      </c>
      <c r="I262" s="164"/>
      <c r="L262" s="160"/>
      <c r="M262" s="165"/>
      <c r="T262" s="166"/>
      <c r="AT262" s="161" t="s">
        <v>219</v>
      </c>
      <c r="AU262" s="161" t="s">
        <v>85</v>
      </c>
      <c r="AV262" s="13" t="s">
        <v>85</v>
      </c>
      <c r="AW262" s="13" t="s">
        <v>37</v>
      </c>
      <c r="AX262" s="13" t="s">
        <v>83</v>
      </c>
      <c r="AY262" s="161" t="s">
        <v>140</v>
      </c>
    </row>
    <row r="263" spans="2:65" s="1" customFormat="1" ht="24.2" customHeight="1">
      <c r="B263" s="32"/>
      <c r="C263" s="129" t="s">
        <v>618</v>
      </c>
      <c r="D263" s="129" t="s">
        <v>141</v>
      </c>
      <c r="E263" s="130" t="s">
        <v>619</v>
      </c>
      <c r="F263" s="131" t="s">
        <v>465</v>
      </c>
      <c r="G263" s="132" t="s">
        <v>310</v>
      </c>
      <c r="H263" s="133">
        <v>6.931</v>
      </c>
      <c r="I263" s="134"/>
      <c r="J263" s="135">
        <f>ROUND(I263*H263,2)</f>
        <v>0</v>
      </c>
      <c r="K263" s="131" t="s">
        <v>214</v>
      </c>
      <c r="L263" s="32"/>
      <c r="M263" s="136" t="s">
        <v>19</v>
      </c>
      <c r="N263" s="137" t="s">
        <v>47</v>
      </c>
      <c r="P263" s="138">
        <f>O263*H263</f>
        <v>0</v>
      </c>
      <c r="Q263" s="138">
        <v>0</v>
      </c>
      <c r="R263" s="138">
        <f>Q263*H263</f>
        <v>0</v>
      </c>
      <c r="S263" s="138">
        <v>0</v>
      </c>
      <c r="T263" s="139">
        <f>S263*H263</f>
        <v>0</v>
      </c>
      <c r="AR263" s="140" t="s">
        <v>139</v>
      </c>
      <c r="AT263" s="140" t="s">
        <v>141</v>
      </c>
      <c r="AU263" s="140" t="s">
        <v>85</v>
      </c>
      <c r="AY263" s="17" t="s">
        <v>140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7" t="s">
        <v>83</v>
      </c>
      <c r="BK263" s="141">
        <f>ROUND(I263*H263,2)</f>
        <v>0</v>
      </c>
      <c r="BL263" s="17" t="s">
        <v>139</v>
      </c>
      <c r="BM263" s="140" t="s">
        <v>620</v>
      </c>
    </row>
    <row r="264" spans="2:65" s="1" customFormat="1" ht="19.5">
      <c r="B264" s="32"/>
      <c r="D264" s="142" t="s">
        <v>147</v>
      </c>
      <c r="F264" s="143" t="s">
        <v>465</v>
      </c>
      <c r="I264" s="144"/>
      <c r="L264" s="32"/>
      <c r="M264" s="145"/>
      <c r="T264" s="53"/>
      <c r="AT264" s="17" t="s">
        <v>147</v>
      </c>
      <c r="AU264" s="17" t="s">
        <v>85</v>
      </c>
    </row>
    <row r="265" spans="2:65" s="1" customFormat="1" ht="11.25">
      <c r="B265" s="32"/>
      <c r="D265" s="152" t="s">
        <v>217</v>
      </c>
      <c r="F265" s="153" t="s">
        <v>621</v>
      </c>
      <c r="I265" s="144"/>
      <c r="L265" s="32"/>
      <c r="M265" s="145"/>
      <c r="T265" s="53"/>
      <c r="AT265" s="17" t="s">
        <v>217</v>
      </c>
      <c r="AU265" s="17" t="s">
        <v>85</v>
      </c>
    </row>
    <row r="266" spans="2:65" s="13" customFormat="1" ht="11.25">
      <c r="B266" s="160"/>
      <c r="D266" s="142" t="s">
        <v>219</v>
      </c>
      <c r="E266" s="161" t="s">
        <v>19</v>
      </c>
      <c r="F266" s="162" t="s">
        <v>622</v>
      </c>
      <c r="H266" s="163">
        <v>6.931</v>
      </c>
      <c r="I266" s="164"/>
      <c r="L266" s="160"/>
      <c r="M266" s="165"/>
      <c r="T266" s="166"/>
      <c r="AT266" s="161" t="s">
        <v>219</v>
      </c>
      <c r="AU266" s="161" t="s">
        <v>85</v>
      </c>
      <c r="AV266" s="13" t="s">
        <v>85</v>
      </c>
      <c r="AW266" s="13" t="s">
        <v>37</v>
      </c>
      <c r="AX266" s="13" t="s">
        <v>83</v>
      </c>
      <c r="AY266" s="161" t="s">
        <v>140</v>
      </c>
    </row>
    <row r="267" spans="2:65" s="11" customFormat="1" ht="22.9" customHeight="1">
      <c r="B267" s="119"/>
      <c r="D267" s="120" t="s">
        <v>75</v>
      </c>
      <c r="E267" s="146" t="s">
        <v>375</v>
      </c>
      <c r="F267" s="146" t="s">
        <v>376</v>
      </c>
      <c r="I267" s="122"/>
      <c r="J267" s="147">
        <f>BK267</f>
        <v>0</v>
      </c>
      <c r="L267" s="119"/>
      <c r="M267" s="124"/>
      <c r="P267" s="125">
        <f>SUM(P268:P270)</f>
        <v>0</v>
      </c>
      <c r="R267" s="125">
        <f>SUM(R268:R270)</f>
        <v>0</v>
      </c>
      <c r="T267" s="126">
        <f>SUM(T268:T270)</f>
        <v>0</v>
      </c>
      <c r="AR267" s="120" t="s">
        <v>83</v>
      </c>
      <c r="AT267" s="127" t="s">
        <v>75</v>
      </c>
      <c r="AU267" s="127" t="s">
        <v>83</v>
      </c>
      <c r="AY267" s="120" t="s">
        <v>140</v>
      </c>
      <c r="BK267" s="128">
        <f>SUM(BK268:BK270)</f>
        <v>0</v>
      </c>
    </row>
    <row r="268" spans="2:65" s="1" customFormat="1" ht="16.5" customHeight="1">
      <c r="B268" s="32"/>
      <c r="C268" s="129" t="s">
        <v>623</v>
      </c>
      <c r="D268" s="129" t="s">
        <v>141</v>
      </c>
      <c r="E268" s="130" t="s">
        <v>624</v>
      </c>
      <c r="F268" s="131" t="s">
        <v>625</v>
      </c>
      <c r="G268" s="132" t="s">
        <v>310</v>
      </c>
      <c r="H268" s="133">
        <v>242.96799999999999</v>
      </c>
      <c r="I268" s="134"/>
      <c r="J268" s="135">
        <f>ROUND(I268*H268,2)</f>
        <v>0</v>
      </c>
      <c r="K268" s="131" t="s">
        <v>214</v>
      </c>
      <c r="L268" s="32"/>
      <c r="M268" s="136" t="s">
        <v>19</v>
      </c>
      <c r="N268" s="137" t="s">
        <v>47</v>
      </c>
      <c r="P268" s="138">
        <f>O268*H268</f>
        <v>0</v>
      </c>
      <c r="Q268" s="138">
        <v>0</v>
      </c>
      <c r="R268" s="138">
        <f>Q268*H268</f>
        <v>0</v>
      </c>
      <c r="S268" s="138">
        <v>0</v>
      </c>
      <c r="T268" s="139">
        <f>S268*H268</f>
        <v>0</v>
      </c>
      <c r="AR268" s="140" t="s">
        <v>139</v>
      </c>
      <c r="AT268" s="140" t="s">
        <v>141</v>
      </c>
      <c r="AU268" s="140" t="s">
        <v>85</v>
      </c>
      <c r="AY268" s="17" t="s">
        <v>140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7" t="s">
        <v>83</v>
      </c>
      <c r="BK268" s="141">
        <f>ROUND(I268*H268,2)</f>
        <v>0</v>
      </c>
      <c r="BL268" s="17" t="s">
        <v>139</v>
      </c>
      <c r="BM268" s="140" t="s">
        <v>626</v>
      </c>
    </row>
    <row r="269" spans="2:65" s="1" customFormat="1" ht="11.25">
      <c r="B269" s="32"/>
      <c r="D269" s="142" t="s">
        <v>147</v>
      </c>
      <c r="F269" s="143" t="s">
        <v>627</v>
      </c>
      <c r="I269" s="144"/>
      <c r="L269" s="32"/>
      <c r="M269" s="145"/>
      <c r="T269" s="53"/>
      <c r="AT269" s="17" t="s">
        <v>147</v>
      </c>
      <c r="AU269" s="17" t="s">
        <v>85</v>
      </c>
    </row>
    <row r="270" spans="2:65" s="1" customFormat="1" ht="11.25">
      <c r="B270" s="32"/>
      <c r="D270" s="152" t="s">
        <v>217</v>
      </c>
      <c r="F270" s="153" t="s">
        <v>628</v>
      </c>
      <c r="I270" s="144"/>
      <c r="L270" s="32"/>
      <c r="M270" s="148"/>
      <c r="N270" s="149"/>
      <c r="O270" s="149"/>
      <c r="P270" s="149"/>
      <c r="Q270" s="149"/>
      <c r="R270" s="149"/>
      <c r="S270" s="149"/>
      <c r="T270" s="150"/>
      <c r="AT270" s="17" t="s">
        <v>217</v>
      </c>
      <c r="AU270" s="17" t="s">
        <v>85</v>
      </c>
    </row>
    <row r="271" spans="2:65" s="1" customFormat="1" ht="6.95" customHeight="1">
      <c r="B271" s="41"/>
      <c r="C271" s="42"/>
      <c r="D271" s="42"/>
      <c r="E271" s="42"/>
      <c r="F271" s="42"/>
      <c r="G271" s="42"/>
      <c r="H271" s="42"/>
      <c r="I271" s="42"/>
      <c r="J271" s="42"/>
      <c r="K271" s="42"/>
      <c r="L271" s="32"/>
    </row>
  </sheetData>
  <sheetProtection algorithmName="SHA-512" hashValue="QGMAOAnkRKmRWrnnDfhCRuKOvggECx/AOJOGj8aZ1fqlBxgD/Kw/9UDsyNTEZ6FSXry02LaLirz/zO4rR/Ctug==" saltValue="e0L1elhj5HKz/lXsU5TYxv1XHpXOuUX3W/AwnT/PE27+nL4gYV6Zrw8Q3ro4RSBZQda0drbKu35WZecpCVamKA==" spinCount="100000" sheet="1" objects="1" scenarios="1" formatColumns="0" formatRows="0" autoFilter="0"/>
  <autoFilter ref="C91:K270" xr:uid="{00000000-0009-0000-0000-000003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7" r:id="rId1" xr:uid="{00000000-0004-0000-0300-000000000000}"/>
    <hyperlink ref="F102" r:id="rId2" xr:uid="{00000000-0004-0000-0300-000001000000}"/>
    <hyperlink ref="F107" r:id="rId3" xr:uid="{00000000-0004-0000-0300-000002000000}"/>
    <hyperlink ref="F113" r:id="rId4" xr:uid="{00000000-0004-0000-0300-000003000000}"/>
    <hyperlink ref="F120" r:id="rId5" xr:uid="{00000000-0004-0000-0300-000004000000}"/>
    <hyperlink ref="F128" r:id="rId6" xr:uid="{00000000-0004-0000-0300-000005000000}"/>
    <hyperlink ref="F135" r:id="rId7" xr:uid="{00000000-0004-0000-0300-000006000000}"/>
    <hyperlink ref="F139" r:id="rId8" xr:uid="{00000000-0004-0000-0300-000007000000}"/>
    <hyperlink ref="F144" r:id="rId9" xr:uid="{00000000-0004-0000-0300-000008000000}"/>
    <hyperlink ref="F148" r:id="rId10" xr:uid="{00000000-0004-0000-0300-000009000000}"/>
    <hyperlink ref="F153" r:id="rId11" xr:uid="{00000000-0004-0000-0300-00000A000000}"/>
    <hyperlink ref="F159" r:id="rId12" xr:uid="{00000000-0004-0000-0300-00000B000000}"/>
    <hyperlink ref="F166" r:id="rId13" xr:uid="{00000000-0004-0000-0300-00000C000000}"/>
    <hyperlink ref="F170" r:id="rId14" xr:uid="{00000000-0004-0000-0300-00000D000000}"/>
    <hyperlink ref="F174" r:id="rId15" xr:uid="{00000000-0004-0000-0300-00000E000000}"/>
    <hyperlink ref="F178" r:id="rId16" xr:uid="{00000000-0004-0000-0300-00000F000000}"/>
    <hyperlink ref="F183" r:id="rId17" xr:uid="{00000000-0004-0000-0300-000010000000}"/>
    <hyperlink ref="F192" r:id="rId18" xr:uid="{00000000-0004-0000-0300-000011000000}"/>
    <hyperlink ref="F199" r:id="rId19" xr:uid="{00000000-0004-0000-0300-000012000000}"/>
    <hyperlink ref="F202" r:id="rId20" xr:uid="{00000000-0004-0000-0300-000013000000}"/>
    <hyperlink ref="F208" r:id="rId21" xr:uid="{00000000-0004-0000-0300-000014000000}"/>
    <hyperlink ref="F213" r:id="rId22" xr:uid="{00000000-0004-0000-0300-000015000000}"/>
    <hyperlink ref="F216" r:id="rId23" xr:uid="{00000000-0004-0000-0300-000016000000}"/>
    <hyperlink ref="F222" r:id="rId24" xr:uid="{00000000-0004-0000-0300-000017000000}"/>
    <hyperlink ref="F226" r:id="rId25" xr:uid="{00000000-0004-0000-0300-000018000000}"/>
    <hyperlink ref="F241" r:id="rId26" xr:uid="{00000000-0004-0000-0300-000019000000}"/>
    <hyperlink ref="F254" r:id="rId27" xr:uid="{00000000-0004-0000-0300-00001A000000}"/>
    <hyperlink ref="F257" r:id="rId28" xr:uid="{00000000-0004-0000-0300-00001B000000}"/>
    <hyperlink ref="F261" r:id="rId29" xr:uid="{00000000-0004-0000-0300-00001C000000}"/>
    <hyperlink ref="F265" r:id="rId30" xr:uid="{00000000-0004-0000-0300-00001D000000}"/>
    <hyperlink ref="F270" r:id="rId31" xr:uid="{00000000-0004-0000-03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7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2" t="str">
        <f>'Rekapitulace stavby'!K6</f>
        <v>MVE Vraňany – Rekonstrukce</v>
      </c>
      <c r="F7" s="323"/>
      <c r="G7" s="323"/>
      <c r="H7" s="32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22" t="s">
        <v>629</v>
      </c>
      <c r="F9" s="324"/>
      <c r="G9" s="324"/>
      <c r="H9" s="32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81" t="s">
        <v>630</v>
      </c>
      <c r="F11" s="324"/>
      <c r="G11" s="324"/>
      <c r="H11" s="32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16. 10. 2025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5" t="str">
        <f>'Rekapitulace stavby'!E14</f>
        <v>Vyplň údaj</v>
      </c>
      <c r="F20" s="306"/>
      <c r="G20" s="306"/>
      <c r="H20" s="30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tr">
        <f>IF('Rekapitulace stavby'!AN16="","",'Rekapitulace stavby'!AN16)</f>
        <v>46347526</v>
      </c>
      <c r="L22" s="32"/>
    </row>
    <row r="23" spans="2:12" s="1" customFormat="1" ht="18" customHeight="1">
      <c r="B23" s="32"/>
      <c r="E23" s="25" t="str">
        <f>IF('Rekapitulace stavby'!E17="","",'Rekapitulace stavby'!E17)</f>
        <v>AQUATIS a.s.</v>
      </c>
      <c r="I23" s="27" t="s">
        <v>29</v>
      </c>
      <c r="J23" s="25" t="str">
        <f>IF('Rekapitulace stavby'!AN17="","",'Rekapitulace stavby'!AN17)</f>
        <v>CZ46347526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11" t="s">
        <v>19</v>
      </c>
      <c r="F29" s="311"/>
      <c r="G29" s="311"/>
      <c r="H29" s="31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ROUND(J136,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ROUND((SUM(BE136:BE708)),  2)</f>
        <v>0</v>
      </c>
      <c r="I35" s="93">
        <v>0.21</v>
      </c>
      <c r="J35" s="83">
        <f>ROUND(((SUM(BE136:BE708))*I35),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ROUND((SUM(BF136:BF708)),  2)</f>
        <v>0</v>
      </c>
      <c r="I36" s="93">
        <v>0.12</v>
      </c>
      <c r="J36" s="83">
        <f>ROUND(((SUM(BF136:BF708))*I36),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ROUND((SUM(BG136:BG708)),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ROUND((SUM(BH136:BH708)),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ROUND((SUM(BI136:BI708)),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2" t="str">
        <f>E7</f>
        <v>MVE Vraňany – Rekonstrukce</v>
      </c>
      <c r="F50" s="323"/>
      <c r="G50" s="323"/>
      <c r="H50" s="32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22" t="s">
        <v>629</v>
      </c>
      <c r="F52" s="324"/>
      <c r="G52" s="324"/>
      <c r="H52" s="32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81" t="str">
        <f>E11</f>
        <v xml:space="preserve">PS 11 - MVE - Technologická část strojní </v>
      </c>
      <c r="F54" s="324"/>
      <c r="G54" s="324"/>
      <c r="H54" s="32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MVE Vraňany</v>
      </c>
      <c r="I56" s="27" t="s">
        <v>23</v>
      </c>
      <c r="J56" s="49" t="str">
        <f>IF(J14="","",J14)</f>
        <v>16. 10. 2025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Povodí Vltavy, státní podnik</v>
      </c>
      <c r="I58" s="27" t="s">
        <v>33</v>
      </c>
      <c r="J58" s="30" t="str">
        <f>E23</f>
        <v>AQUATIS a.s.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Bc. Aneta Patková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J136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631</v>
      </c>
      <c r="E64" s="105"/>
      <c r="F64" s="105"/>
      <c r="G64" s="105"/>
      <c r="H64" s="105"/>
      <c r="I64" s="105"/>
      <c r="J64" s="106">
        <f>J137</f>
        <v>0</v>
      </c>
      <c r="L64" s="103"/>
    </row>
    <row r="65" spans="2:12" s="9" customFormat="1" ht="19.899999999999999" customHeight="1">
      <c r="B65" s="107"/>
      <c r="D65" s="108" t="s">
        <v>632</v>
      </c>
      <c r="E65" s="109"/>
      <c r="F65" s="109"/>
      <c r="G65" s="109"/>
      <c r="H65" s="109"/>
      <c r="I65" s="109"/>
      <c r="J65" s="110">
        <f>J138</f>
        <v>0</v>
      </c>
      <c r="L65" s="107"/>
    </row>
    <row r="66" spans="2:12" s="9" customFormat="1" ht="19.899999999999999" customHeight="1">
      <c r="B66" s="107"/>
      <c r="D66" s="108" t="s">
        <v>633</v>
      </c>
      <c r="E66" s="109"/>
      <c r="F66" s="109"/>
      <c r="G66" s="109"/>
      <c r="H66" s="109"/>
      <c r="I66" s="109"/>
      <c r="J66" s="110">
        <f>J154</f>
        <v>0</v>
      </c>
      <c r="L66" s="107"/>
    </row>
    <row r="67" spans="2:12" s="9" customFormat="1" ht="19.899999999999999" customHeight="1">
      <c r="B67" s="107"/>
      <c r="D67" s="108" t="s">
        <v>634</v>
      </c>
      <c r="E67" s="109"/>
      <c r="F67" s="109"/>
      <c r="G67" s="109"/>
      <c r="H67" s="109"/>
      <c r="I67" s="109"/>
      <c r="J67" s="110">
        <f>J185</f>
        <v>0</v>
      </c>
      <c r="L67" s="107"/>
    </row>
    <row r="68" spans="2:12" s="9" customFormat="1" ht="19.899999999999999" customHeight="1">
      <c r="B68" s="107"/>
      <c r="D68" s="108" t="s">
        <v>635</v>
      </c>
      <c r="E68" s="109"/>
      <c r="F68" s="109"/>
      <c r="G68" s="109"/>
      <c r="H68" s="109"/>
      <c r="I68" s="109"/>
      <c r="J68" s="110">
        <f>J201</f>
        <v>0</v>
      </c>
      <c r="L68" s="107"/>
    </row>
    <row r="69" spans="2:12" s="9" customFormat="1" ht="14.85" customHeight="1">
      <c r="B69" s="107"/>
      <c r="D69" s="108" t="s">
        <v>636</v>
      </c>
      <c r="E69" s="109"/>
      <c r="F69" s="109"/>
      <c r="G69" s="109"/>
      <c r="H69" s="109"/>
      <c r="I69" s="109"/>
      <c r="J69" s="110">
        <f>J202</f>
        <v>0</v>
      </c>
      <c r="L69" s="107"/>
    </row>
    <row r="70" spans="2:12" s="9" customFormat="1" ht="14.85" customHeight="1">
      <c r="B70" s="107"/>
      <c r="D70" s="108" t="s">
        <v>637</v>
      </c>
      <c r="E70" s="109"/>
      <c r="F70" s="109"/>
      <c r="G70" s="109"/>
      <c r="H70" s="109"/>
      <c r="I70" s="109"/>
      <c r="J70" s="110">
        <f>J224</f>
        <v>0</v>
      </c>
      <c r="L70" s="107"/>
    </row>
    <row r="71" spans="2:12" s="9" customFormat="1" ht="14.85" customHeight="1">
      <c r="B71" s="107"/>
      <c r="D71" s="108" t="s">
        <v>638</v>
      </c>
      <c r="E71" s="109"/>
      <c r="F71" s="109"/>
      <c r="G71" s="109"/>
      <c r="H71" s="109"/>
      <c r="I71" s="109"/>
      <c r="J71" s="110">
        <f>J237</f>
        <v>0</v>
      </c>
      <c r="L71" s="107"/>
    </row>
    <row r="72" spans="2:12" s="9" customFormat="1" ht="19.899999999999999" customHeight="1">
      <c r="B72" s="107"/>
      <c r="D72" s="108" t="s">
        <v>639</v>
      </c>
      <c r="E72" s="109"/>
      <c r="F72" s="109"/>
      <c r="G72" s="109"/>
      <c r="H72" s="109"/>
      <c r="I72" s="109"/>
      <c r="J72" s="110">
        <f>J253</f>
        <v>0</v>
      </c>
      <c r="L72" s="107"/>
    </row>
    <row r="73" spans="2:12" s="9" customFormat="1" ht="14.85" customHeight="1">
      <c r="B73" s="107"/>
      <c r="D73" s="108" t="s">
        <v>640</v>
      </c>
      <c r="E73" s="109"/>
      <c r="F73" s="109"/>
      <c r="G73" s="109"/>
      <c r="H73" s="109"/>
      <c r="I73" s="109"/>
      <c r="J73" s="110">
        <f>J254</f>
        <v>0</v>
      </c>
      <c r="L73" s="107"/>
    </row>
    <row r="74" spans="2:12" s="9" customFormat="1" ht="14.85" customHeight="1">
      <c r="B74" s="107"/>
      <c r="D74" s="108" t="s">
        <v>641</v>
      </c>
      <c r="E74" s="109"/>
      <c r="F74" s="109"/>
      <c r="G74" s="109"/>
      <c r="H74" s="109"/>
      <c r="I74" s="109"/>
      <c r="J74" s="110">
        <f>J273</f>
        <v>0</v>
      </c>
      <c r="L74" s="107"/>
    </row>
    <row r="75" spans="2:12" s="8" customFormat="1" ht="24.95" customHeight="1">
      <c r="B75" s="103"/>
      <c r="D75" s="104" t="s">
        <v>642</v>
      </c>
      <c r="E75" s="105"/>
      <c r="F75" s="105"/>
      <c r="G75" s="105"/>
      <c r="H75" s="105"/>
      <c r="I75" s="105"/>
      <c r="J75" s="106">
        <f>J286</f>
        <v>0</v>
      </c>
      <c r="L75" s="103"/>
    </row>
    <row r="76" spans="2:12" s="9" customFormat="1" ht="19.899999999999999" customHeight="1">
      <c r="B76" s="107"/>
      <c r="D76" s="108" t="s">
        <v>643</v>
      </c>
      <c r="E76" s="109"/>
      <c r="F76" s="109"/>
      <c r="G76" s="109"/>
      <c r="H76" s="109"/>
      <c r="I76" s="109"/>
      <c r="J76" s="110">
        <f>J287</f>
        <v>0</v>
      </c>
      <c r="L76" s="107"/>
    </row>
    <row r="77" spans="2:12" s="9" customFormat="1" ht="14.85" customHeight="1">
      <c r="B77" s="107"/>
      <c r="D77" s="108" t="s">
        <v>644</v>
      </c>
      <c r="E77" s="109"/>
      <c r="F77" s="109"/>
      <c r="G77" s="109"/>
      <c r="H77" s="109"/>
      <c r="I77" s="109"/>
      <c r="J77" s="110">
        <f>J288</f>
        <v>0</v>
      </c>
      <c r="L77" s="107"/>
    </row>
    <row r="78" spans="2:12" s="9" customFormat="1" ht="14.85" customHeight="1">
      <c r="B78" s="107"/>
      <c r="D78" s="108" t="s">
        <v>645</v>
      </c>
      <c r="E78" s="109"/>
      <c r="F78" s="109"/>
      <c r="G78" s="109"/>
      <c r="H78" s="109"/>
      <c r="I78" s="109"/>
      <c r="J78" s="110">
        <f>J325</f>
        <v>0</v>
      </c>
      <c r="L78" s="107"/>
    </row>
    <row r="79" spans="2:12" s="9" customFormat="1" ht="14.85" customHeight="1">
      <c r="B79" s="107"/>
      <c r="D79" s="108" t="s">
        <v>646</v>
      </c>
      <c r="E79" s="109"/>
      <c r="F79" s="109"/>
      <c r="G79" s="109"/>
      <c r="H79" s="109"/>
      <c r="I79" s="109"/>
      <c r="J79" s="110">
        <f>J350</f>
        <v>0</v>
      </c>
      <c r="L79" s="107"/>
    </row>
    <row r="80" spans="2:12" s="9" customFormat="1" ht="14.85" customHeight="1">
      <c r="B80" s="107"/>
      <c r="D80" s="108" t="s">
        <v>647</v>
      </c>
      <c r="E80" s="109"/>
      <c r="F80" s="109"/>
      <c r="G80" s="109"/>
      <c r="H80" s="109"/>
      <c r="I80" s="109"/>
      <c r="J80" s="110">
        <f>J384</f>
        <v>0</v>
      </c>
      <c r="L80" s="107"/>
    </row>
    <row r="81" spans="2:12" s="9" customFormat="1" ht="14.85" customHeight="1">
      <c r="B81" s="107"/>
      <c r="D81" s="108" t="s">
        <v>648</v>
      </c>
      <c r="E81" s="109"/>
      <c r="F81" s="109"/>
      <c r="G81" s="109"/>
      <c r="H81" s="109"/>
      <c r="I81" s="109"/>
      <c r="J81" s="110">
        <f>J406</f>
        <v>0</v>
      </c>
      <c r="L81" s="107"/>
    </row>
    <row r="82" spans="2:12" s="9" customFormat="1" ht="14.85" customHeight="1">
      <c r="B82" s="107"/>
      <c r="D82" s="108" t="s">
        <v>649</v>
      </c>
      <c r="E82" s="109"/>
      <c r="F82" s="109"/>
      <c r="G82" s="109"/>
      <c r="H82" s="109"/>
      <c r="I82" s="109"/>
      <c r="J82" s="110">
        <f>J422</f>
        <v>0</v>
      </c>
      <c r="L82" s="107"/>
    </row>
    <row r="83" spans="2:12" s="9" customFormat="1" ht="14.85" customHeight="1">
      <c r="B83" s="107"/>
      <c r="D83" s="108" t="s">
        <v>650</v>
      </c>
      <c r="E83" s="109"/>
      <c r="F83" s="109"/>
      <c r="G83" s="109"/>
      <c r="H83" s="109"/>
      <c r="I83" s="109"/>
      <c r="J83" s="110">
        <f>J441</f>
        <v>0</v>
      </c>
      <c r="L83" s="107"/>
    </row>
    <row r="84" spans="2:12" s="9" customFormat="1" ht="19.899999999999999" customHeight="1">
      <c r="B84" s="107"/>
      <c r="D84" s="108" t="s">
        <v>651</v>
      </c>
      <c r="E84" s="109"/>
      <c r="F84" s="109"/>
      <c r="G84" s="109"/>
      <c r="H84" s="109"/>
      <c r="I84" s="109"/>
      <c r="J84" s="110">
        <f>J460</f>
        <v>0</v>
      </c>
      <c r="L84" s="107"/>
    </row>
    <row r="85" spans="2:12" s="9" customFormat="1" ht="14.85" customHeight="1">
      <c r="B85" s="107"/>
      <c r="D85" s="108" t="s">
        <v>652</v>
      </c>
      <c r="E85" s="109"/>
      <c r="F85" s="109"/>
      <c r="G85" s="109"/>
      <c r="H85" s="109"/>
      <c r="I85" s="109"/>
      <c r="J85" s="110">
        <f>J461</f>
        <v>0</v>
      </c>
      <c r="L85" s="107"/>
    </row>
    <row r="86" spans="2:12" s="9" customFormat="1" ht="14.85" customHeight="1">
      <c r="B86" s="107"/>
      <c r="D86" s="108" t="s">
        <v>653</v>
      </c>
      <c r="E86" s="109"/>
      <c r="F86" s="109"/>
      <c r="G86" s="109"/>
      <c r="H86" s="109"/>
      <c r="I86" s="109"/>
      <c r="J86" s="110">
        <f>J471</f>
        <v>0</v>
      </c>
      <c r="L86" s="107"/>
    </row>
    <row r="87" spans="2:12" s="9" customFormat="1" ht="19.899999999999999" customHeight="1">
      <c r="B87" s="107"/>
      <c r="D87" s="108" t="s">
        <v>654</v>
      </c>
      <c r="E87" s="109"/>
      <c r="F87" s="109"/>
      <c r="G87" s="109"/>
      <c r="H87" s="109"/>
      <c r="I87" s="109"/>
      <c r="J87" s="110">
        <f>J475</f>
        <v>0</v>
      </c>
      <c r="L87" s="107"/>
    </row>
    <row r="88" spans="2:12" s="8" customFormat="1" ht="24.95" customHeight="1">
      <c r="B88" s="103"/>
      <c r="D88" s="104" t="s">
        <v>655</v>
      </c>
      <c r="E88" s="105"/>
      <c r="F88" s="105"/>
      <c r="G88" s="105"/>
      <c r="H88" s="105"/>
      <c r="I88" s="105"/>
      <c r="J88" s="106">
        <f>J491</f>
        <v>0</v>
      </c>
      <c r="L88" s="103"/>
    </row>
    <row r="89" spans="2:12" s="9" customFormat="1" ht="19.899999999999999" customHeight="1">
      <c r="B89" s="107"/>
      <c r="D89" s="108" t="s">
        <v>656</v>
      </c>
      <c r="E89" s="109"/>
      <c r="F89" s="109"/>
      <c r="G89" s="109"/>
      <c r="H89" s="109"/>
      <c r="I89" s="109"/>
      <c r="J89" s="110">
        <f>J492</f>
        <v>0</v>
      </c>
      <c r="L89" s="107"/>
    </row>
    <row r="90" spans="2:12" s="9" customFormat="1" ht="14.85" customHeight="1">
      <c r="B90" s="107"/>
      <c r="D90" s="108" t="s">
        <v>657</v>
      </c>
      <c r="E90" s="109"/>
      <c r="F90" s="109"/>
      <c r="G90" s="109"/>
      <c r="H90" s="109"/>
      <c r="I90" s="109"/>
      <c r="J90" s="110">
        <f>J493</f>
        <v>0</v>
      </c>
      <c r="L90" s="107"/>
    </row>
    <row r="91" spans="2:12" s="9" customFormat="1" ht="14.85" customHeight="1">
      <c r="B91" s="107"/>
      <c r="D91" s="108" t="s">
        <v>658</v>
      </c>
      <c r="E91" s="109"/>
      <c r="F91" s="109"/>
      <c r="G91" s="109"/>
      <c r="H91" s="109"/>
      <c r="I91" s="109"/>
      <c r="J91" s="110">
        <f>J500</f>
        <v>0</v>
      </c>
      <c r="L91" s="107"/>
    </row>
    <row r="92" spans="2:12" s="9" customFormat="1" ht="14.85" customHeight="1">
      <c r="B92" s="107"/>
      <c r="D92" s="108" t="s">
        <v>659</v>
      </c>
      <c r="E92" s="109"/>
      <c r="F92" s="109"/>
      <c r="G92" s="109"/>
      <c r="H92" s="109"/>
      <c r="I92" s="109"/>
      <c r="J92" s="110">
        <f>J507</f>
        <v>0</v>
      </c>
      <c r="L92" s="107"/>
    </row>
    <row r="93" spans="2:12" s="9" customFormat="1" ht="14.85" customHeight="1">
      <c r="B93" s="107"/>
      <c r="D93" s="108" t="s">
        <v>660</v>
      </c>
      <c r="E93" s="109"/>
      <c r="F93" s="109"/>
      <c r="G93" s="109"/>
      <c r="H93" s="109"/>
      <c r="I93" s="109"/>
      <c r="J93" s="110">
        <f>J514</f>
        <v>0</v>
      </c>
      <c r="L93" s="107"/>
    </row>
    <row r="94" spans="2:12" s="9" customFormat="1" ht="14.85" customHeight="1">
      <c r="B94" s="107"/>
      <c r="D94" s="108" t="s">
        <v>661</v>
      </c>
      <c r="E94" s="109"/>
      <c r="F94" s="109"/>
      <c r="G94" s="109"/>
      <c r="H94" s="109"/>
      <c r="I94" s="109"/>
      <c r="J94" s="110">
        <f>J521</f>
        <v>0</v>
      </c>
      <c r="L94" s="107"/>
    </row>
    <row r="95" spans="2:12" s="9" customFormat="1" ht="14.85" customHeight="1">
      <c r="B95" s="107"/>
      <c r="D95" s="108" t="s">
        <v>662</v>
      </c>
      <c r="E95" s="109"/>
      <c r="F95" s="109"/>
      <c r="G95" s="109"/>
      <c r="H95" s="109"/>
      <c r="I95" s="109"/>
      <c r="J95" s="110">
        <f>J528</f>
        <v>0</v>
      </c>
      <c r="L95" s="107"/>
    </row>
    <row r="96" spans="2:12" s="9" customFormat="1" ht="19.899999999999999" customHeight="1">
      <c r="B96" s="107"/>
      <c r="D96" s="108" t="s">
        <v>663</v>
      </c>
      <c r="E96" s="109"/>
      <c r="F96" s="109"/>
      <c r="G96" s="109"/>
      <c r="H96" s="109"/>
      <c r="I96" s="109"/>
      <c r="J96" s="110">
        <f>J535</f>
        <v>0</v>
      </c>
      <c r="L96" s="107"/>
    </row>
    <row r="97" spans="2:12" s="8" customFormat="1" ht="24.95" customHeight="1">
      <c r="B97" s="103"/>
      <c r="D97" s="104" t="s">
        <v>664</v>
      </c>
      <c r="E97" s="105"/>
      <c r="F97" s="105"/>
      <c r="G97" s="105"/>
      <c r="H97" s="105"/>
      <c r="I97" s="105"/>
      <c r="J97" s="106">
        <f>J557</f>
        <v>0</v>
      </c>
      <c r="L97" s="103"/>
    </row>
    <row r="98" spans="2:12" s="9" customFormat="1" ht="19.899999999999999" customHeight="1">
      <c r="B98" s="107"/>
      <c r="D98" s="108" t="s">
        <v>665</v>
      </c>
      <c r="E98" s="109"/>
      <c r="F98" s="109"/>
      <c r="G98" s="109"/>
      <c r="H98" s="109"/>
      <c r="I98" s="109"/>
      <c r="J98" s="110">
        <f>J558</f>
        <v>0</v>
      </c>
      <c r="L98" s="107"/>
    </row>
    <row r="99" spans="2:12" s="9" customFormat="1" ht="19.899999999999999" customHeight="1">
      <c r="B99" s="107"/>
      <c r="D99" s="108" t="s">
        <v>666</v>
      </c>
      <c r="E99" s="109"/>
      <c r="F99" s="109"/>
      <c r="G99" s="109"/>
      <c r="H99" s="109"/>
      <c r="I99" s="109"/>
      <c r="J99" s="110">
        <f>J562</f>
        <v>0</v>
      </c>
      <c r="L99" s="107"/>
    </row>
    <row r="100" spans="2:12" s="9" customFormat="1" ht="14.85" customHeight="1">
      <c r="B100" s="107"/>
      <c r="D100" s="108" t="s">
        <v>667</v>
      </c>
      <c r="E100" s="109"/>
      <c r="F100" s="109"/>
      <c r="G100" s="109"/>
      <c r="H100" s="109"/>
      <c r="I100" s="109"/>
      <c r="J100" s="110">
        <f>J563</f>
        <v>0</v>
      </c>
      <c r="L100" s="107"/>
    </row>
    <row r="101" spans="2:12" s="9" customFormat="1" ht="14.85" customHeight="1">
      <c r="B101" s="107"/>
      <c r="D101" s="108" t="s">
        <v>668</v>
      </c>
      <c r="E101" s="109"/>
      <c r="F101" s="109"/>
      <c r="G101" s="109"/>
      <c r="H101" s="109"/>
      <c r="I101" s="109"/>
      <c r="J101" s="110">
        <f>J570</f>
        <v>0</v>
      </c>
      <c r="L101" s="107"/>
    </row>
    <row r="102" spans="2:12" s="9" customFormat="1" ht="19.899999999999999" customHeight="1">
      <c r="B102" s="107"/>
      <c r="D102" s="108" t="s">
        <v>669</v>
      </c>
      <c r="E102" s="109"/>
      <c r="F102" s="109"/>
      <c r="G102" s="109"/>
      <c r="H102" s="109"/>
      <c r="I102" s="109"/>
      <c r="J102" s="110">
        <f>J577</f>
        <v>0</v>
      </c>
      <c r="L102" s="107"/>
    </row>
    <row r="103" spans="2:12" s="9" customFormat="1" ht="19.899999999999999" customHeight="1">
      <c r="B103" s="107"/>
      <c r="D103" s="108" t="s">
        <v>670</v>
      </c>
      <c r="E103" s="109"/>
      <c r="F103" s="109"/>
      <c r="G103" s="109"/>
      <c r="H103" s="109"/>
      <c r="I103" s="109"/>
      <c r="J103" s="110">
        <f>J584</f>
        <v>0</v>
      </c>
      <c r="L103" s="107"/>
    </row>
    <row r="104" spans="2:12" s="9" customFormat="1" ht="19.899999999999999" customHeight="1">
      <c r="B104" s="107"/>
      <c r="D104" s="108" t="s">
        <v>671</v>
      </c>
      <c r="E104" s="109"/>
      <c r="F104" s="109"/>
      <c r="G104" s="109"/>
      <c r="H104" s="109"/>
      <c r="I104" s="109"/>
      <c r="J104" s="110">
        <f>J591</f>
        <v>0</v>
      </c>
      <c r="L104" s="107"/>
    </row>
    <row r="105" spans="2:12" s="8" customFormat="1" ht="24.95" customHeight="1">
      <c r="B105" s="103"/>
      <c r="D105" s="104" t="s">
        <v>672</v>
      </c>
      <c r="E105" s="105"/>
      <c r="F105" s="105"/>
      <c r="G105" s="105"/>
      <c r="H105" s="105"/>
      <c r="I105" s="105"/>
      <c r="J105" s="106">
        <f>J607</f>
        <v>0</v>
      </c>
      <c r="L105" s="103"/>
    </row>
    <row r="106" spans="2:12" s="9" customFormat="1" ht="19.899999999999999" customHeight="1">
      <c r="B106" s="107"/>
      <c r="D106" s="108" t="s">
        <v>673</v>
      </c>
      <c r="E106" s="109"/>
      <c r="F106" s="109"/>
      <c r="G106" s="109"/>
      <c r="H106" s="109"/>
      <c r="I106" s="109"/>
      <c r="J106" s="110">
        <f>J608</f>
        <v>0</v>
      </c>
      <c r="L106" s="107"/>
    </row>
    <row r="107" spans="2:12" s="9" customFormat="1" ht="19.899999999999999" customHeight="1">
      <c r="B107" s="107"/>
      <c r="D107" s="108" t="s">
        <v>674</v>
      </c>
      <c r="E107" s="109"/>
      <c r="F107" s="109"/>
      <c r="G107" s="109"/>
      <c r="H107" s="109"/>
      <c r="I107" s="109"/>
      <c r="J107" s="110">
        <f>J615</f>
        <v>0</v>
      </c>
      <c r="L107" s="107"/>
    </row>
    <row r="108" spans="2:12" s="9" customFormat="1" ht="14.85" customHeight="1">
      <c r="B108" s="107"/>
      <c r="D108" s="108" t="s">
        <v>675</v>
      </c>
      <c r="E108" s="109"/>
      <c r="F108" s="109"/>
      <c r="G108" s="109"/>
      <c r="H108" s="109"/>
      <c r="I108" s="109"/>
      <c r="J108" s="110">
        <f>J616</f>
        <v>0</v>
      </c>
      <c r="L108" s="107"/>
    </row>
    <row r="109" spans="2:12" s="9" customFormat="1" ht="14.85" customHeight="1">
      <c r="B109" s="107"/>
      <c r="D109" s="108" t="s">
        <v>676</v>
      </c>
      <c r="E109" s="109"/>
      <c r="F109" s="109"/>
      <c r="G109" s="109"/>
      <c r="H109" s="109"/>
      <c r="I109" s="109"/>
      <c r="J109" s="110">
        <f>J638</f>
        <v>0</v>
      </c>
      <c r="L109" s="107"/>
    </row>
    <row r="110" spans="2:12" s="9" customFormat="1" ht="14.85" customHeight="1">
      <c r="B110" s="107"/>
      <c r="D110" s="108" t="s">
        <v>677</v>
      </c>
      <c r="E110" s="109"/>
      <c r="F110" s="109"/>
      <c r="G110" s="109"/>
      <c r="H110" s="109"/>
      <c r="I110" s="109"/>
      <c r="J110" s="110">
        <f>J657</f>
        <v>0</v>
      </c>
      <c r="L110" s="107"/>
    </row>
    <row r="111" spans="2:12" s="9" customFormat="1" ht="14.85" customHeight="1">
      <c r="B111" s="107"/>
      <c r="D111" s="108" t="s">
        <v>678</v>
      </c>
      <c r="E111" s="109"/>
      <c r="F111" s="109"/>
      <c r="G111" s="109"/>
      <c r="H111" s="109"/>
      <c r="I111" s="109"/>
      <c r="J111" s="110">
        <f>J673</f>
        <v>0</v>
      </c>
      <c r="L111" s="107"/>
    </row>
    <row r="112" spans="2:12" s="8" customFormat="1" ht="24.95" customHeight="1">
      <c r="B112" s="103"/>
      <c r="D112" s="104" t="s">
        <v>679</v>
      </c>
      <c r="E112" s="105"/>
      <c r="F112" s="105"/>
      <c r="G112" s="105"/>
      <c r="H112" s="105"/>
      <c r="I112" s="105"/>
      <c r="J112" s="106">
        <f>J686</f>
        <v>0</v>
      </c>
      <c r="L112" s="103"/>
    </row>
    <row r="113" spans="2:12" s="9" customFormat="1" ht="19.899999999999999" customHeight="1">
      <c r="B113" s="107"/>
      <c r="D113" s="108" t="s">
        <v>680</v>
      </c>
      <c r="E113" s="109"/>
      <c r="F113" s="109"/>
      <c r="G113" s="109"/>
      <c r="H113" s="109"/>
      <c r="I113" s="109"/>
      <c r="J113" s="110">
        <f>J687</f>
        <v>0</v>
      </c>
      <c r="L113" s="107"/>
    </row>
    <row r="114" spans="2:12" s="8" customFormat="1" ht="24.95" customHeight="1">
      <c r="B114" s="103"/>
      <c r="D114" s="104" t="s">
        <v>681</v>
      </c>
      <c r="E114" s="105"/>
      <c r="F114" s="105"/>
      <c r="G114" s="105"/>
      <c r="H114" s="105"/>
      <c r="I114" s="105"/>
      <c r="J114" s="106">
        <f>J706</f>
        <v>0</v>
      </c>
      <c r="L114" s="103"/>
    </row>
    <row r="115" spans="2:12" s="1" customFormat="1" ht="21.75" customHeight="1">
      <c r="B115" s="32"/>
      <c r="L115" s="32"/>
    </row>
    <row r="116" spans="2:12" s="1" customFormat="1" ht="6.95" customHeight="1"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32"/>
    </row>
    <row r="120" spans="2:12" s="1" customFormat="1" ht="6.95" customHeight="1"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32"/>
    </row>
    <row r="121" spans="2:12" s="1" customFormat="1" ht="24.95" customHeight="1">
      <c r="B121" s="32"/>
      <c r="C121" s="21" t="s">
        <v>124</v>
      </c>
      <c r="L121" s="32"/>
    </row>
    <row r="122" spans="2:12" s="1" customFormat="1" ht="6.95" customHeight="1">
      <c r="B122" s="32"/>
      <c r="L122" s="32"/>
    </row>
    <row r="123" spans="2:12" s="1" customFormat="1" ht="12" customHeight="1">
      <c r="B123" s="32"/>
      <c r="C123" s="27" t="s">
        <v>16</v>
      </c>
      <c r="L123" s="32"/>
    </row>
    <row r="124" spans="2:12" s="1" customFormat="1" ht="16.5" customHeight="1">
      <c r="B124" s="32"/>
      <c r="E124" s="322" t="str">
        <f>E7</f>
        <v>MVE Vraňany – Rekonstrukce</v>
      </c>
      <c r="F124" s="323"/>
      <c r="G124" s="323"/>
      <c r="H124" s="323"/>
      <c r="L124" s="32"/>
    </row>
    <row r="125" spans="2:12" ht="12" customHeight="1">
      <c r="B125" s="20"/>
      <c r="C125" s="27" t="s">
        <v>113</v>
      </c>
      <c r="L125" s="20"/>
    </row>
    <row r="126" spans="2:12" s="1" customFormat="1" ht="16.5" customHeight="1">
      <c r="B126" s="32"/>
      <c r="E126" s="322" t="s">
        <v>629</v>
      </c>
      <c r="F126" s="324"/>
      <c r="G126" s="324"/>
      <c r="H126" s="324"/>
      <c r="L126" s="32"/>
    </row>
    <row r="127" spans="2:12" s="1" customFormat="1" ht="12" customHeight="1">
      <c r="B127" s="32"/>
      <c r="C127" s="27" t="s">
        <v>115</v>
      </c>
      <c r="L127" s="32"/>
    </row>
    <row r="128" spans="2:12" s="1" customFormat="1" ht="16.5" customHeight="1">
      <c r="B128" s="32"/>
      <c r="E128" s="281" t="str">
        <f>E11</f>
        <v xml:space="preserve">PS 11 - MVE - Technologická část strojní </v>
      </c>
      <c r="F128" s="324"/>
      <c r="G128" s="324"/>
      <c r="H128" s="324"/>
      <c r="L128" s="32"/>
    </row>
    <row r="129" spans="2:65" s="1" customFormat="1" ht="6.95" customHeight="1">
      <c r="B129" s="32"/>
      <c r="L129" s="32"/>
    </row>
    <row r="130" spans="2:65" s="1" customFormat="1" ht="12" customHeight="1">
      <c r="B130" s="32"/>
      <c r="C130" s="27" t="s">
        <v>21</v>
      </c>
      <c r="F130" s="25" t="str">
        <f>F14</f>
        <v>MVE Vraňany</v>
      </c>
      <c r="I130" s="27" t="s">
        <v>23</v>
      </c>
      <c r="J130" s="49" t="str">
        <f>IF(J14="","",J14)</f>
        <v>16. 10. 2025</v>
      </c>
      <c r="L130" s="32"/>
    </row>
    <row r="131" spans="2:65" s="1" customFormat="1" ht="6.95" customHeight="1">
      <c r="B131" s="32"/>
      <c r="L131" s="32"/>
    </row>
    <row r="132" spans="2:65" s="1" customFormat="1" ht="15.2" customHeight="1">
      <c r="B132" s="32"/>
      <c r="C132" s="27" t="s">
        <v>25</v>
      </c>
      <c r="F132" s="25" t="str">
        <f>E17</f>
        <v>Povodí Vltavy, státní podnik</v>
      </c>
      <c r="I132" s="27" t="s">
        <v>33</v>
      </c>
      <c r="J132" s="30" t="str">
        <f>E23</f>
        <v>AQUATIS a.s.</v>
      </c>
      <c r="L132" s="32"/>
    </row>
    <row r="133" spans="2:65" s="1" customFormat="1" ht="15.2" customHeight="1">
      <c r="B133" s="32"/>
      <c r="C133" s="27" t="s">
        <v>31</v>
      </c>
      <c r="F133" s="25" t="str">
        <f>IF(E20="","",E20)</f>
        <v>Vyplň údaj</v>
      </c>
      <c r="I133" s="27" t="s">
        <v>38</v>
      </c>
      <c r="J133" s="30" t="str">
        <f>E26</f>
        <v>Bc. Aneta Patková</v>
      </c>
      <c r="L133" s="32"/>
    </row>
    <row r="134" spans="2:65" s="1" customFormat="1" ht="10.35" customHeight="1">
      <c r="B134" s="32"/>
      <c r="L134" s="32"/>
    </row>
    <row r="135" spans="2:65" s="10" customFormat="1" ht="29.25" customHeight="1">
      <c r="B135" s="111"/>
      <c r="C135" s="112" t="s">
        <v>125</v>
      </c>
      <c r="D135" s="113" t="s">
        <v>61</v>
      </c>
      <c r="E135" s="113" t="s">
        <v>57</v>
      </c>
      <c r="F135" s="113" t="s">
        <v>58</v>
      </c>
      <c r="G135" s="113" t="s">
        <v>126</v>
      </c>
      <c r="H135" s="113" t="s">
        <v>127</v>
      </c>
      <c r="I135" s="113" t="s">
        <v>128</v>
      </c>
      <c r="J135" s="113" t="s">
        <v>119</v>
      </c>
      <c r="K135" s="114" t="s">
        <v>129</v>
      </c>
      <c r="L135" s="111"/>
      <c r="M135" s="56" t="s">
        <v>19</v>
      </c>
      <c r="N135" s="57" t="s">
        <v>46</v>
      </c>
      <c r="O135" s="57" t="s">
        <v>130</v>
      </c>
      <c r="P135" s="57" t="s">
        <v>131</v>
      </c>
      <c r="Q135" s="57" t="s">
        <v>132</v>
      </c>
      <c r="R135" s="57" t="s">
        <v>133</v>
      </c>
      <c r="S135" s="57" t="s">
        <v>134</v>
      </c>
      <c r="T135" s="58" t="s">
        <v>135</v>
      </c>
    </row>
    <row r="136" spans="2:65" s="1" customFormat="1" ht="22.9" customHeight="1">
      <c r="B136" s="32"/>
      <c r="C136" s="61" t="s">
        <v>136</v>
      </c>
      <c r="J136" s="115">
        <f>BK136</f>
        <v>0</v>
      </c>
      <c r="L136" s="32"/>
      <c r="M136" s="59"/>
      <c r="N136" s="50"/>
      <c r="O136" s="50"/>
      <c r="P136" s="116">
        <f>P137+P286+P491+P557+P607+P686+P706</f>
        <v>0</v>
      </c>
      <c r="Q136" s="50"/>
      <c r="R136" s="116">
        <f>R137+R286+R491+R557+R607+R686+R706</f>
        <v>0</v>
      </c>
      <c r="S136" s="50"/>
      <c r="T136" s="117">
        <f>T137+T286+T491+T557+T607+T686+T706</f>
        <v>0</v>
      </c>
      <c r="AT136" s="17" t="s">
        <v>75</v>
      </c>
      <c r="AU136" s="17" t="s">
        <v>120</v>
      </c>
      <c r="BK136" s="118">
        <f>BK137+BK286+BK491+BK557+BK607+BK686+BK706</f>
        <v>0</v>
      </c>
    </row>
    <row r="137" spans="2:65" s="11" customFormat="1" ht="25.9" customHeight="1">
      <c r="B137" s="119"/>
      <c r="D137" s="120" t="s">
        <v>75</v>
      </c>
      <c r="E137" s="121" t="s">
        <v>83</v>
      </c>
      <c r="F137" s="121" t="s">
        <v>682</v>
      </c>
      <c r="I137" s="122"/>
      <c r="J137" s="123">
        <f>BK137</f>
        <v>0</v>
      </c>
      <c r="L137" s="119"/>
      <c r="M137" s="124"/>
      <c r="P137" s="125">
        <f>P138+P154+P185+P201+P253</f>
        <v>0</v>
      </c>
      <c r="R137" s="125">
        <f>R138+R154+R185+R201+R253</f>
        <v>0</v>
      </c>
      <c r="T137" s="126">
        <f>T138+T154+T185+T201+T253</f>
        <v>0</v>
      </c>
      <c r="AR137" s="120" t="s">
        <v>139</v>
      </c>
      <c r="AT137" s="127" t="s">
        <v>75</v>
      </c>
      <c r="AU137" s="127" t="s">
        <v>76</v>
      </c>
      <c r="AY137" s="120" t="s">
        <v>140</v>
      </c>
      <c r="BK137" s="128">
        <f>BK138+BK154+BK185+BK201+BK253</f>
        <v>0</v>
      </c>
    </row>
    <row r="138" spans="2:65" s="11" customFormat="1" ht="22.9" customHeight="1">
      <c r="B138" s="119"/>
      <c r="D138" s="120" t="s">
        <v>75</v>
      </c>
      <c r="E138" s="146" t="s">
        <v>683</v>
      </c>
      <c r="F138" s="146" t="s">
        <v>684</v>
      </c>
      <c r="I138" s="122"/>
      <c r="J138" s="147">
        <f>BK138</f>
        <v>0</v>
      </c>
      <c r="L138" s="119"/>
      <c r="M138" s="124"/>
      <c r="P138" s="125">
        <f>SUM(P139:P153)</f>
        <v>0</v>
      </c>
      <c r="R138" s="125">
        <f>SUM(R139:R153)</f>
        <v>0</v>
      </c>
      <c r="T138" s="126">
        <f>SUM(T139:T153)</f>
        <v>0</v>
      </c>
      <c r="AR138" s="120" t="s">
        <v>139</v>
      </c>
      <c r="AT138" s="127" t="s">
        <v>75</v>
      </c>
      <c r="AU138" s="127" t="s">
        <v>83</v>
      </c>
      <c r="AY138" s="120" t="s">
        <v>140</v>
      </c>
      <c r="BK138" s="128">
        <f>SUM(BK139:BK153)</f>
        <v>0</v>
      </c>
    </row>
    <row r="139" spans="2:65" s="1" customFormat="1" ht="16.5" customHeight="1">
      <c r="B139" s="32"/>
      <c r="C139" s="129" t="s">
        <v>83</v>
      </c>
      <c r="D139" s="129" t="s">
        <v>141</v>
      </c>
      <c r="E139" s="130" t="s">
        <v>685</v>
      </c>
      <c r="F139" s="131" t="s">
        <v>686</v>
      </c>
      <c r="G139" s="132" t="s">
        <v>144</v>
      </c>
      <c r="H139" s="133">
        <v>1</v>
      </c>
      <c r="I139" s="134"/>
      <c r="J139" s="135">
        <f>ROUND(I139*H139,2)</f>
        <v>0</v>
      </c>
      <c r="K139" s="131" t="s">
        <v>19</v>
      </c>
      <c r="L139" s="32"/>
      <c r="M139" s="136" t="s">
        <v>19</v>
      </c>
      <c r="N139" s="137" t="s">
        <v>47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687</v>
      </c>
      <c r="AT139" s="140" t="s">
        <v>141</v>
      </c>
      <c r="AU139" s="140" t="s">
        <v>85</v>
      </c>
      <c r="AY139" s="17" t="s">
        <v>140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7" t="s">
        <v>83</v>
      </c>
      <c r="BK139" s="141">
        <f>ROUND(I139*H139,2)</f>
        <v>0</v>
      </c>
      <c r="BL139" s="17" t="s">
        <v>687</v>
      </c>
      <c r="BM139" s="140" t="s">
        <v>688</v>
      </c>
    </row>
    <row r="140" spans="2:65" s="1" customFormat="1" ht="11.25">
      <c r="B140" s="32"/>
      <c r="D140" s="142" t="s">
        <v>147</v>
      </c>
      <c r="F140" s="143" t="s">
        <v>689</v>
      </c>
      <c r="I140" s="144"/>
      <c r="L140" s="32"/>
      <c r="M140" s="145"/>
      <c r="T140" s="53"/>
      <c r="AT140" s="17" t="s">
        <v>147</v>
      </c>
      <c r="AU140" s="17" t="s">
        <v>85</v>
      </c>
    </row>
    <row r="141" spans="2:65" s="1" customFormat="1" ht="19.5">
      <c r="B141" s="32"/>
      <c r="D141" s="142" t="s">
        <v>339</v>
      </c>
      <c r="F141" s="184" t="s">
        <v>690</v>
      </c>
      <c r="I141" s="144"/>
      <c r="L141" s="32"/>
      <c r="M141" s="145"/>
      <c r="T141" s="53"/>
      <c r="AT141" s="17" t="s">
        <v>339</v>
      </c>
      <c r="AU141" s="17" t="s">
        <v>85</v>
      </c>
    </row>
    <row r="142" spans="2:65" s="1" customFormat="1" ht="16.5" customHeight="1">
      <c r="B142" s="32"/>
      <c r="C142" s="129" t="s">
        <v>85</v>
      </c>
      <c r="D142" s="129" t="s">
        <v>141</v>
      </c>
      <c r="E142" s="130" t="s">
        <v>691</v>
      </c>
      <c r="F142" s="131" t="s">
        <v>692</v>
      </c>
      <c r="G142" s="132" t="s">
        <v>144</v>
      </c>
      <c r="H142" s="133">
        <v>1</v>
      </c>
      <c r="I142" s="134"/>
      <c r="J142" s="135">
        <f>ROUND(I142*H142,2)</f>
        <v>0</v>
      </c>
      <c r="K142" s="131" t="s">
        <v>19</v>
      </c>
      <c r="L142" s="32"/>
      <c r="M142" s="136" t="s">
        <v>19</v>
      </c>
      <c r="N142" s="137" t="s">
        <v>47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687</v>
      </c>
      <c r="AT142" s="140" t="s">
        <v>141</v>
      </c>
      <c r="AU142" s="140" t="s">
        <v>85</v>
      </c>
      <c r="AY142" s="17" t="s">
        <v>140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7" t="s">
        <v>83</v>
      </c>
      <c r="BK142" s="141">
        <f>ROUND(I142*H142,2)</f>
        <v>0</v>
      </c>
      <c r="BL142" s="17" t="s">
        <v>687</v>
      </c>
      <c r="BM142" s="140" t="s">
        <v>693</v>
      </c>
    </row>
    <row r="143" spans="2:65" s="1" customFormat="1" ht="11.25">
      <c r="B143" s="32"/>
      <c r="D143" s="142" t="s">
        <v>147</v>
      </c>
      <c r="F143" s="143" t="s">
        <v>692</v>
      </c>
      <c r="I143" s="144"/>
      <c r="L143" s="32"/>
      <c r="M143" s="145"/>
      <c r="T143" s="53"/>
      <c r="AT143" s="17" t="s">
        <v>147</v>
      </c>
      <c r="AU143" s="17" t="s">
        <v>85</v>
      </c>
    </row>
    <row r="144" spans="2:65" s="1" customFormat="1" ht="19.5">
      <c r="B144" s="32"/>
      <c r="D144" s="142" t="s">
        <v>339</v>
      </c>
      <c r="F144" s="184" t="s">
        <v>690</v>
      </c>
      <c r="I144" s="144"/>
      <c r="L144" s="32"/>
      <c r="M144" s="145"/>
      <c r="T144" s="53"/>
      <c r="AT144" s="17" t="s">
        <v>339</v>
      </c>
      <c r="AU144" s="17" t="s">
        <v>85</v>
      </c>
    </row>
    <row r="145" spans="2:65" s="1" customFormat="1" ht="16.5" customHeight="1">
      <c r="B145" s="32"/>
      <c r="C145" s="129" t="s">
        <v>153</v>
      </c>
      <c r="D145" s="129" t="s">
        <v>141</v>
      </c>
      <c r="E145" s="130" t="s">
        <v>694</v>
      </c>
      <c r="F145" s="131" t="s">
        <v>695</v>
      </c>
      <c r="G145" s="132" t="s">
        <v>144</v>
      </c>
      <c r="H145" s="133">
        <v>1</v>
      </c>
      <c r="I145" s="134"/>
      <c r="J145" s="135">
        <f>ROUND(I145*H145,2)</f>
        <v>0</v>
      </c>
      <c r="K145" s="131" t="s">
        <v>19</v>
      </c>
      <c r="L145" s="32"/>
      <c r="M145" s="136" t="s">
        <v>19</v>
      </c>
      <c r="N145" s="137" t="s">
        <v>47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687</v>
      </c>
      <c r="AT145" s="140" t="s">
        <v>141</v>
      </c>
      <c r="AU145" s="140" t="s">
        <v>85</v>
      </c>
      <c r="AY145" s="17" t="s">
        <v>140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7" t="s">
        <v>83</v>
      </c>
      <c r="BK145" s="141">
        <f>ROUND(I145*H145,2)</f>
        <v>0</v>
      </c>
      <c r="BL145" s="17" t="s">
        <v>687</v>
      </c>
      <c r="BM145" s="140" t="s">
        <v>696</v>
      </c>
    </row>
    <row r="146" spans="2:65" s="1" customFormat="1" ht="11.25">
      <c r="B146" s="32"/>
      <c r="D146" s="142" t="s">
        <v>147</v>
      </c>
      <c r="F146" s="143" t="s">
        <v>695</v>
      </c>
      <c r="I146" s="144"/>
      <c r="L146" s="32"/>
      <c r="M146" s="145"/>
      <c r="T146" s="53"/>
      <c r="AT146" s="17" t="s">
        <v>147</v>
      </c>
      <c r="AU146" s="17" t="s">
        <v>85</v>
      </c>
    </row>
    <row r="147" spans="2:65" s="1" customFormat="1" ht="19.5">
      <c r="B147" s="32"/>
      <c r="D147" s="142" t="s">
        <v>339</v>
      </c>
      <c r="F147" s="184" t="s">
        <v>690</v>
      </c>
      <c r="I147" s="144"/>
      <c r="L147" s="32"/>
      <c r="M147" s="145"/>
      <c r="T147" s="53"/>
      <c r="AT147" s="17" t="s">
        <v>339</v>
      </c>
      <c r="AU147" s="17" t="s">
        <v>85</v>
      </c>
    </row>
    <row r="148" spans="2:65" s="1" customFormat="1" ht="16.5" customHeight="1">
      <c r="B148" s="32"/>
      <c r="C148" s="129" t="s">
        <v>139</v>
      </c>
      <c r="D148" s="129" t="s">
        <v>141</v>
      </c>
      <c r="E148" s="130" t="s">
        <v>697</v>
      </c>
      <c r="F148" s="131" t="s">
        <v>698</v>
      </c>
      <c r="G148" s="132" t="s">
        <v>699</v>
      </c>
      <c r="H148" s="133">
        <v>50</v>
      </c>
      <c r="I148" s="134"/>
      <c r="J148" s="135">
        <f>ROUND(I148*H148,2)</f>
        <v>0</v>
      </c>
      <c r="K148" s="131" t="s">
        <v>19</v>
      </c>
      <c r="L148" s="32"/>
      <c r="M148" s="136" t="s">
        <v>19</v>
      </c>
      <c r="N148" s="137" t="s">
        <v>47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687</v>
      </c>
      <c r="AT148" s="140" t="s">
        <v>141</v>
      </c>
      <c r="AU148" s="140" t="s">
        <v>85</v>
      </c>
      <c r="AY148" s="17" t="s">
        <v>140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7" t="s">
        <v>83</v>
      </c>
      <c r="BK148" s="141">
        <f>ROUND(I148*H148,2)</f>
        <v>0</v>
      </c>
      <c r="BL148" s="17" t="s">
        <v>687</v>
      </c>
      <c r="BM148" s="140" t="s">
        <v>700</v>
      </c>
    </row>
    <row r="149" spans="2:65" s="1" customFormat="1" ht="11.25">
      <c r="B149" s="32"/>
      <c r="D149" s="142" t="s">
        <v>147</v>
      </c>
      <c r="F149" s="143" t="s">
        <v>698</v>
      </c>
      <c r="I149" s="144"/>
      <c r="L149" s="32"/>
      <c r="M149" s="145"/>
      <c r="T149" s="53"/>
      <c r="AT149" s="17" t="s">
        <v>147</v>
      </c>
      <c r="AU149" s="17" t="s">
        <v>85</v>
      </c>
    </row>
    <row r="150" spans="2:65" s="1" customFormat="1" ht="29.25">
      <c r="B150" s="32"/>
      <c r="D150" s="142" t="s">
        <v>339</v>
      </c>
      <c r="F150" s="184" t="s">
        <v>701</v>
      </c>
      <c r="I150" s="144"/>
      <c r="L150" s="32"/>
      <c r="M150" s="145"/>
      <c r="T150" s="53"/>
      <c r="AT150" s="17" t="s">
        <v>339</v>
      </c>
      <c r="AU150" s="17" t="s">
        <v>85</v>
      </c>
    </row>
    <row r="151" spans="2:65" s="1" customFormat="1" ht="16.5" customHeight="1">
      <c r="B151" s="32"/>
      <c r="C151" s="129" t="s">
        <v>164</v>
      </c>
      <c r="D151" s="129" t="s">
        <v>141</v>
      </c>
      <c r="E151" s="130" t="s">
        <v>702</v>
      </c>
      <c r="F151" s="131" t="s">
        <v>703</v>
      </c>
      <c r="G151" s="132" t="s">
        <v>144</v>
      </c>
      <c r="H151" s="133">
        <v>1</v>
      </c>
      <c r="I151" s="134"/>
      <c r="J151" s="135">
        <f>ROUND(I151*H151,2)</f>
        <v>0</v>
      </c>
      <c r="K151" s="131" t="s">
        <v>19</v>
      </c>
      <c r="L151" s="32"/>
      <c r="M151" s="136" t="s">
        <v>19</v>
      </c>
      <c r="N151" s="137" t="s">
        <v>47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687</v>
      </c>
      <c r="AT151" s="140" t="s">
        <v>141</v>
      </c>
      <c r="AU151" s="140" t="s">
        <v>85</v>
      </c>
      <c r="AY151" s="17" t="s">
        <v>140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7" t="s">
        <v>83</v>
      </c>
      <c r="BK151" s="141">
        <f>ROUND(I151*H151,2)</f>
        <v>0</v>
      </c>
      <c r="BL151" s="17" t="s">
        <v>687</v>
      </c>
      <c r="BM151" s="140" t="s">
        <v>704</v>
      </c>
    </row>
    <row r="152" spans="2:65" s="1" customFormat="1" ht="11.25">
      <c r="B152" s="32"/>
      <c r="D152" s="142" t="s">
        <v>147</v>
      </c>
      <c r="F152" s="143" t="s">
        <v>705</v>
      </c>
      <c r="I152" s="144"/>
      <c r="L152" s="32"/>
      <c r="M152" s="145"/>
      <c r="T152" s="53"/>
      <c r="AT152" s="17" t="s">
        <v>147</v>
      </c>
      <c r="AU152" s="17" t="s">
        <v>85</v>
      </c>
    </row>
    <row r="153" spans="2:65" s="1" customFormat="1" ht="19.5">
      <c r="B153" s="32"/>
      <c r="D153" s="142" t="s">
        <v>339</v>
      </c>
      <c r="F153" s="184" t="s">
        <v>690</v>
      </c>
      <c r="I153" s="144"/>
      <c r="L153" s="32"/>
      <c r="M153" s="145"/>
      <c r="T153" s="53"/>
      <c r="AT153" s="17" t="s">
        <v>339</v>
      </c>
      <c r="AU153" s="17" t="s">
        <v>85</v>
      </c>
    </row>
    <row r="154" spans="2:65" s="11" customFormat="1" ht="22.9" customHeight="1">
      <c r="B154" s="119"/>
      <c r="D154" s="120" t="s">
        <v>75</v>
      </c>
      <c r="E154" s="146" t="s">
        <v>706</v>
      </c>
      <c r="F154" s="146" t="s">
        <v>707</v>
      </c>
      <c r="I154" s="122"/>
      <c r="J154" s="147">
        <f>BK154</f>
        <v>0</v>
      </c>
      <c r="L154" s="119"/>
      <c r="M154" s="124"/>
      <c r="P154" s="125">
        <f>SUM(P155:P184)</f>
        <v>0</v>
      </c>
      <c r="R154" s="125">
        <f>SUM(R155:R184)</f>
        <v>0</v>
      </c>
      <c r="T154" s="126">
        <f>SUM(T155:T184)</f>
        <v>0</v>
      </c>
      <c r="AR154" s="120" t="s">
        <v>139</v>
      </c>
      <c r="AT154" s="127" t="s">
        <v>75</v>
      </c>
      <c r="AU154" s="127" t="s">
        <v>83</v>
      </c>
      <c r="AY154" s="120" t="s">
        <v>140</v>
      </c>
      <c r="BK154" s="128">
        <f>SUM(BK155:BK184)</f>
        <v>0</v>
      </c>
    </row>
    <row r="155" spans="2:65" s="1" customFormat="1" ht="16.5" customHeight="1">
      <c r="B155" s="32"/>
      <c r="C155" s="129" t="s">
        <v>171</v>
      </c>
      <c r="D155" s="129" t="s">
        <v>141</v>
      </c>
      <c r="E155" s="130" t="s">
        <v>708</v>
      </c>
      <c r="F155" s="131" t="s">
        <v>709</v>
      </c>
      <c r="G155" s="132" t="s">
        <v>144</v>
      </c>
      <c r="H155" s="133">
        <v>1</v>
      </c>
      <c r="I155" s="134"/>
      <c r="J155" s="135">
        <f>ROUND(I155*H155,2)</f>
        <v>0</v>
      </c>
      <c r="K155" s="131" t="s">
        <v>19</v>
      </c>
      <c r="L155" s="32"/>
      <c r="M155" s="136" t="s">
        <v>19</v>
      </c>
      <c r="N155" s="137" t="s">
        <v>47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687</v>
      </c>
      <c r="AT155" s="140" t="s">
        <v>141</v>
      </c>
      <c r="AU155" s="140" t="s">
        <v>85</v>
      </c>
      <c r="AY155" s="17" t="s">
        <v>140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7" t="s">
        <v>83</v>
      </c>
      <c r="BK155" s="141">
        <f>ROUND(I155*H155,2)</f>
        <v>0</v>
      </c>
      <c r="BL155" s="17" t="s">
        <v>687</v>
      </c>
      <c r="BM155" s="140" t="s">
        <v>710</v>
      </c>
    </row>
    <row r="156" spans="2:65" s="1" customFormat="1" ht="11.25">
      <c r="B156" s="32"/>
      <c r="D156" s="142" t="s">
        <v>147</v>
      </c>
      <c r="F156" s="143" t="s">
        <v>711</v>
      </c>
      <c r="I156" s="144"/>
      <c r="L156" s="32"/>
      <c r="M156" s="145"/>
      <c r="T156" s="53"/>
      <c r="AT156" s="17" t="s">
        <v>147</v>
      </c>
      <c r="AU156" s="17" t="s">
        <v>85</v>
      </c>
    </row>
    <row r="157" spans="2:65" s="1" customFormat="1" ht="19.5">
      <c r="B157" s="32"/>
      <c r="D157" s="142" t="s">
        <v>339</v>
      </c>
      <c r="F157" s="184" t="s">
        <v>690</v>
      </c>
      <c r="I157" s="144"/>
      <c r="L157" s="32"/>
      <c r="M157" s="145"/>
      <c r="T157" s="53"/>
      <c r="AT157" s="17" t="s">
        <v>339</v>
      </c>
      <c r="AU157" s="17" t="s">
        <v>85</v>
      </c>
    </row>
    <row r="158" spans="2:65" s="1" customFormat="1" ht="16.5" customHeight="1">
      <c r="B158" s="32"/>
      <c r="C158" s="129" t="s">
        <v>176</v>
      </c>
      <c r="D158" s="129" t="s">
        <v>141</v>
      </c>
      <c r="E158" s="130" t="s">
        <v>712</v>
      </c>
      <c r="F158" s="131" t="s">
        <v>713</v>
      </c>
      <c r="G158" s="132" t="s">
        <v>144</v>
      </c>
      <c r="H158" s="133">
        <v>1</v>
      </c>
      <c r="I158" s="134"/>
      <c r="J158" s="135">
        <f>ROUND(I158*H158,2)</f>
        <v>0</v>
      </c>
      <c r="K158" s="131" t="s">
        <v>19</v>
      </c>
      <c r="L158" s="32"/>
      <c r="M158" s="136" t="s">
        <v>19</v>
      </c>
      <c r="N158" s="137" t="s">
        <v>47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687</v>
      </c>
      <c r="AT158" s="140" t="s">
        <v>141</v>
      </c>
      <c r="AU158" s="140" t="s">
        <v>85</v>
      </c>
      <c r="AY158" s="17" t="s">
        <v>140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7" t="s">
        <v>83</v>
      </c>
      <c r="BK158" s="141">
        <f>ROUND(I158*H158,2)</f>
        <v>0</v>
      </c>
      <c r="BL158" s="17" t="s">
        <v>687</v>
      </c>
      <c r="BM158" s="140" t="s">
        <v>714</v>
      </c>
    </row>
    <row r="159" spans="2:65" s="1" customFormat="1" ht="11.25">
      <c r="B159" s="32"/>
      <c r="D159" s="142" t="s">
        <v>147</v>
      </c>
      <c r="F159" s="143" t="s">
        <v>713</v>
      </c>
      <c r="I159" s="144"/>
      <c r="L159" s="32"/>
      <c r="M159" s="145"/>
      <c r="T159" s="53"/>
      <c r="AT159" s="17" t="s">
        <v>147</v>
      </c>
      <c r="AU159" s="17" t="s">
        <v>85</v>
      </c>
    </row>
    <row r="160" spans="2:65" s="1" customFormat="1" ht="19.5">
      <c r="B160" s="32"/>
      <c r="D160" s="142" t="s">
        <v>339</v>
      </c>
      <c r="F160" s="184" t="s">
        <v>690</v>
      </c>
      <c r="I160" s="144"/>
      <c r="L160" s="32"/>
      <c r="M160" s="145"/>
      <c r="T160" s="53"/>
      <c r="AT160" s="17" t="s">
        <v>339</v>
      </c>
      <c r="AU160" s="17" t="s">
        <v>85</v>
      </c>
    </row>
    <row r="161" spans="2:65" s="1" customFormat="1" ht="16.5" customHeight="1">
      <c r="B161" s="32"/>
      <c r="C161" s="129" t="s">
        <v>251</v>
      </c>
      <c r="D161" s="129" t="s">
        <v>141</v>
      </c>
      <c r="E161" s="130" t="s">
        <v>715</v>
      </c>
      <c r="F161" s="131" t="s">
        <v>716</v>
      </c>
      <c r="G161" s="132" t="s">
        <v>144</v>
      </c>
      <c r="H161" s="133">
        <v>1</v>
      </c>
      <c r="I161" s="134"/>
      <c r="J161" s="135">
        <f>ROUND(I161*H161,2)</f>
        <v>0</v>
      </c>
      <c r="K161" s="131" t="s">
        <v>19</v>
      </c>
      <c r="L161" s="32"/>
      <c r="M161" s="136" t="s">
        <v>19</v>
      </c>
      <c r="N161" s="137" t="s">
        <v>47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687</v>
      </c>
      <c r="AT161" s="140" t="s">
        <v>141</v>
      </c>
      <c r="AU161" s="140" t="s">
        <v>85</v>
      </c>
      <c r="AY161" s="17" t="s">
        <v>140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7" t="s">
        <v>83</v>
      </c>
      <c r="BK161" s="141">
        <f>ROUND(I161*H161,2)</f>
        <v>0</v>
      </c>
      <c r="BL161" s="17" t="s">
        <v>687</v>
      </c>
      <c r="BM161" s="140" t="s">
        <v>717</v>
      </c>
    </row>
    <row r="162" spans="2:65" s="1" customFormat="1" ht="11.25">
      <c r="B162" s="32"/>
      <c r="D162" s="142" t="s">
        <v>147</v>
      </c>
      <c r="F162" s="143" t="s">
        <v>716</v>
      </c>
      <c r="I162" s="144"/>
      <c r="L162" s="32"/>
      <c r="M162" s="145"/>
      <c r="T162" s="53"/>
      <c r="AT162" s="17" t="s">
        <v>147</v>
      </c>
      <c r="AU162" s="17" t="s">
        <v>85</v>
      </c>
    </row>
    <row r="163" spans="2:65" s="1" customFormat="1" ht="19.5">
      <c r="B163" s="32"/>
      <c r="D163" s="142" t="s">
        <v>339</v>
      </c>
      <c r="F163" s="184" t="s">
        <v>690</v>
      </c>
      <c r="I163" s="144"/>
      <c r="L163" s="32"/>
      <c r="M163" s="145"/>
      <c r="T163" s="53"/>
      <c r="AT163" s="17" t="s">
        <v>339</v>
      </c>
      <c r="AU163" s="17" t="s">
        <v>85</v>
      </c>
    </row>
    <row r="164" spans="2:65" s="1" customFormat="1" ht="16.5" customHeight="1">
      <c r="B164" s="32"/>
      <c r="C164" s="129" t="s">
        <v>236</v>
      </c>
      <c r="D164" s="129" t="s">
        <v>141</v>
      </c>
      <c r="E164" s="130" t="s">
        <v>718</v>
      </c>
      <c r="F164" s="131" t="s">
        <v>719</v>
      </c>
      <c r="G164" s="132" t="s">
        <v>144</v>
      </c>
      <c r="H164" s="133">
        <v>1</v>
      </c>
      <c r="I164" s="134"/>
      <c r="J164" s="135">
        <f>ROUND(I164*H164,2)</f>
        <v>0</v>
      </c>
      <c r="K164" s="131" t="s">
        <v>19</v>
      </c>
      <c r="L164" s="32"/>
      <c r="M164" s="136" t="s">
        <v>19</v>
      </c>
      <c r="N164" s="137" t="s">
        <v>47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687</v>
      </c>
      <c r="AT164" s="140" t="s">
        <v>141</v>
      </c>
      <c r="AU164" s="140" t="s">
        <v>85</v>
      </c>
      <c r="AY164" s="17" t="s">
        <v>140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7" t="s">
        <v>83</v>
      </c>
      <c r="BK164" s="141">
        <f>ROUND(I164*H164,2)</f>
        <v>0</v>
      </c>
      <c r="BL164" s="17" t="s">
        <v>687</v>
      </c>
      <c r="BM164" s="140" t="s">
        <v>720</v>
      </c>
    </row>
    <row r="165" spans="2:65" s="1" customFormat="1" ht="11.25">
      <c r="B165" s="32"/>
      <c r="D165" s="142" t="s">
        <v>147</v>
      </c>
      <c r="F165" s="143" t="s">
        <v>719</v>
      </c>
      <c r="I165" s="144"/>
      <c r="L165" s="32"/>
      <c r="M165" s="145"/>
      <c r="T165" s="53"/>
      <c r="AT165" s="17" t="s">
        <v>147</v>
      </c>
      <c r="AU165" s="17" t="s">
        <v>85</v>
      </c>
    </row>
    <row r="166" spans="2:65" s="1" customFormat="1" ht="19.5">
      <c r="B166" s="32"/>
      <c r="D166" s="142" t="s">
        <v>339</v>
      </c>
      <c r="F166" s="184" t="s">
        <v>690</v>
      </c>
      <c r="I166" s="144"/>
      <c r="L166" s="32"/>
      <c r="M166" s="145"/>
      <c r="T166" s="53"/>
      <c r="AT166" s="17" t="s">
        <v>339</v>
      </c>
      <c r="AU166" s="17" t="s">
        <v>85</v>
      </c>
    </row>
    <row r="167" spans="2:65" s="1" customFormat="1" ht="16.5" customHeight="1">
      <c r="B167" s="32"/>
      <c r="C167" s="129" t="s">
        <v>265</v>
      </c>
      <c r="D167" s="129" t="s">
        <v>141</v>
      </c>
      <c r="E167" s="130" t="s">
        <v>721</v>
      </c>
      <c r="F167" s="131" t="s">
        <v>722</v>
      </c>
      <c r="G167" s="132" t="s">
        <v>144</v>
      </c>
      <c r="H167" s="133">
        <v>1</v>
      </c>
      <c r="I167" s="134"/>
      <c r="J167" s="135">
        <f>ROUND(I167*H167,2)</f>
        <v>0</v>
      </c>
      <c r="K167" s="131" t="s">
        <v>19</v>
      </c>
      <c r="L167" s="32"/>
      <c r="M167" s="136" t="s">
        <v>19</v>
      </c>
      <c r="N167" s="137" t="s">
        <v>47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687</v>
      </c>
      <c r="AT167" s="140" t="s">
        <v>141</v>
      </c>
      <c r="AU167" s="140" t="s">
        <v>85</v>
      </c>
      <c r="AY167" s="17" t="s">
        <v>140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7" t="s">
        <v>83</v>
      </c>
      <c r="BK167" s="141">
        <f>ROUND(I167*H167,2)</f>
        <v>0</v>
      </c>
      <c r="BL167" s="17" t="s">
        <v>687</v>
      </c>
      <c r="BM167" s="140" t="s">
        <v>723</v>
      </c>
    </row>
    <row r="168" spans="2:65" s="1" customFormat="1" ht="11.25">
      <c r="B168" s="32"/>
      <c r="D168" s="142" t="s">
        <v>147</v>
      </c>
      <c r="F168" s="143" t="s">
        <v>722</v>
      </c>
      <c r="I168" s="144"/>
      <c r="L168" s="32"/>
      <c r="M168" s="145"/>
      <c r="T168" s="53"/>
      <c r="AT168" s="17" t="s">
        <v>147</v>
      </c>
      <c r="AU168" s="17" t="s">
        <v>85</v>
      </c>
    </row>
    <row r="169" spans="2:65" s="1" customFormat="1" ht="19.5">
      <c r="B169" s="32"/>
      <c r="D169" s="142" t="s">
        <v>339</v>
      </c>
      <c r="F169" s="184" t="s">
        <v>690</v>
      </c>
      <c r="I169" s="144"/>
      <c r="L169" s="32"/>
      <c r="M169" s="145"/>
      <c r="T169" s="53"/>
      <c r="AT169" s="17" t="s">
        <v>339</v>
      </c>
      <c r="AU169" s="17" t="s">
        <v>85</v>
      </c>
    </row>
    <row r="170" spans="2:65" s="1" customFormat="1" ht="16.5" customHeight="1">
      <c r="B170" s="32"/>
      <c r="C170" s="129" t="s">
        <v>272</v>
      </c>
      <c r="D170" s="129" t="s">
        <v>141</v>
      </c>
      <c r="E170" s="130" t="s">
        <v>724</v>
      </c>
      <c r="F170" s="131" t="s">
        <v>725</v>
      </c>
      <c r="G170" s="132" t="s">
        <v>182</v>
      </c>
      <c r="H170" s="133">
        <v>50</v>
      </c>
      <c r="I170" s="134"/>
      <c r="J170" s="135">
        <f>ROUND(I170*H170,2)</f>
        <v>0</v>
      </c>
      <c r="K170" s="131" t="s">
        <v>19</v>
      </c>
      <c r="L170" s="32"/>
      <c r="M170" s="136" t="s">
        <v>19</v>
      </c>
      <c r="N170" s="137" t="s">
        <v>47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687</v>
      </c>
      <c r="AT170" s="140" t="s">
        <v>141</v>
      </c>
      <c r="AU170" s="140" t="s">
        <v>85</v>
      </c>
      <c r="AY170" s="17" t="s">
        <v>140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7" t="s">
        <v>83</v>
      </c>
      <c r="BK170" s="141">
        <f>ROUND(I170*H170,2)</f>
        <v>0</v>
      </c>
      <c r="BL170" s="17" t="s">
        <v>687</v>
      </c>
      <c r="BM170" s="140" t="s">
        <v>726</v>
      </c>
    </row>
    <row r="171" spans="2:65" s="1" customFormat="1" ht="11.25">
      <c r="B171" s="32"/>
      <c r="D171" s="142" t="s">
        <v>147</v>
      </c>
      <c r="F171" s="143" t="s">
        <v>725</v>
      </c>
      <c r="I171" s="144"/>
      <c r="L171" s="32"/>
      <c r="M171" s="145"/>
      <c r="T171" s="53"/>
      <c r="AT171" s="17" t="s">
        <v>147</v>
      </c>
      <c r="AU171" s="17" t="s">
        <v>85</v>
      </c>
    </row>
    <row r="172" spans="2:65" s="1" customFormat="1" ht="19.5">
      <c r="B172" s="32"/>
      <c r="D172" s="142" t="s">
        <v>339</v>
      </c>
      <c r="F172" s="184" t="s">
        <v>690</v>
      </c>
      <c r="I172" s="144"/>
      <c r="L172" s="32"/>
      <c r="M172" s="145"/>
      <c r="T172" s="53"/>
      <c r="AT172" s="17" t="s">
        <v>339</v>
      </c>
      <c r="AU172" s="17" t="s">
        <v>85</v>
      </c>
    </row>
    <row r="173" spans="2:65" s="1" customFormat="1" ht="16.5" customHeight="1">
      <c r="B173" s="32"/>
      <c r="C173" s="129" t="s">
        <v>8</v>
      </c>
      <c r="D173" s="129" t="s">
        <v>141</v>
      </c>
      <c r="E173" s="130" t="s">
        <v>727</v>
      </c>
      <c r="F173" s="131" t="s">
        <v>728</v>
      </c>
      <c r="G173" s="132" t="s">
        <v>144</v>
      </c>
      <c r="H173" s="133">
        <v>1</v>
      </c>
      <c r="I173" s="134"/>
      <c r="J173" s="135">
        <f>ROUND(I173*H173,2)</f>
        <v>0</v>
      </c>
      <c r="K173" s="131" t="s">
        <v>19</v>
      </c>
      <c r="L173" s="32"/>
      <c r="M173" s="136" t="s">
        <v>19</v>
      </c>
      <c r="N173" s="137" t="s">
        <v>47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687</v>
      </c>
      <c r="AT173" s="140" t="s">
        <v>141</v>
      </c>
      <c r="AU173" s="140" t="s">
        <v>85</v>
      </c>
      <c r="AY173" s="17" t="s">
        <v>140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7" t="s">
        <v>83</v>
      </c>
      <c r="BK173" s="141">
        <f>ROUND(I173*H173,2)</f>
        <v>0</v>
      </c>
      <c r="BL173" s="17" t="s">
        <v>687</v>
      </c>
      <c r="BM173" s="140" t="s">
        <v>729</v>
      </c>
    </row>
    <row r="174" spans="2:65" s="1" customFormat="1" ht="11.25">
      <c r="B174" s="32"/>
      <c r="D174" s="142" t="s">
        <v>147</v>
      </c>
      <c r="F174" s="143" t="s">
        <v>728</v>
      </c>
      <c r="I174" s="144"/>
      <c r="L174" s="32"/>
      <c r="M174" s="145"/>
      <c r="T174" s="53"/>
      <c r="AT174" s="17" t="s">
        <v>147</v>
      </c>
      <c r="AU174" s="17" t="s">
        <v>85</v>
      </c>
    </row>
    <row r="175" spans="2:65" s="1" customFormat="1" ht="19.5">
      <c r="B175" s="32"/>
      <c r="D175" s="142" t="s">
        <v>339</v>
      </c>
      <c r="F175" s="184" t="s">
        <v>690</v>
      </c>
      <c r="I175" s="144"/>
      <c r="L175" s="32"/>
      <c r="M175" s="145"/>
      <c r="T175" s="53"/>
      <c r="AT175" s="17" t="s">
        <v>339</v>
      </c>
      <c r="AU175" s="17" t="s">
        <v>85</v>
      </c>
    </row>
    <row r="176" spans="2:65" s="1" customFormat="1" ht="16.5" customHeight="1">
      <c r="B176" s="32"/>
      <c r="C176" s="129" t="s">
        <v>285</v>
      </c>
      <c r="D176" s="129" t="s">
        <v>141</v>
      </c>
      <c r="E176" s="130" t="s">
        <v>730</v>
      </c>
      <c r="F176" s="131" t="s">
        <v>731</v>
      </c>
      <c r="G176" s="132" t="s">
        <v>699</v>
      </c>
      <c r="H176" s="133">
        <v>100</v>
      </c>
      <c r="I176" s="134"/>
      <c r="J176" s="135">
        <f>ROUND(I176*H176,2)</f>
        <v>0</v>
      </c>
      <c r="K176" s="131" t="s">
        <v>19</v>
      </c>
      <c r="L176" s="32"/>
      <c r="M176" s="136" t="s">
        <v>19</v>
      </c>
      <c r="N176" s="137" t="s">
        <v>47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687</v>
      </c>
      <c r="AT176" s="140" t="s">
        <v>141</v>
      </c>
      <c r="AU176" s="140" t="s">
        <v>85</v>
      </c>
      <c r="AY176" s="17" t="s">
        <v>140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7" t="s">
        <v>83</v>
      </c>
      <c r="BK176" s="141">
        <f>ROUND(I176*H176,2)</f>
        <v>0</v>
      </c>
      <c r="BL176" s="17" t="s">
        <v>687</v>
      </c>
      <c r="BM176" s="140" t="s">
        <v>732</v>
      </c>
    </row>
    <row r="177" spans="2:65" s="1" customFormat="1" ht="11.25">
      <c r="B177" s="32"/>
      <c r="D177" s="142" t="s">
        <v>147</v>
      </c>
      <c r="F177" s="143" t="s">
        <v>731</v>
      </c>
      <c r="I177" s="144"/>
      <c r="L177" s="32"/>
      <c r="M177" s="145"/>
      <c r="T177" s="53"/>
      <c r="AT177" s="17" t="s">
        <v>147</v>
      </c>
      <c r="AU177" s="17" t="s">
        <v>85</v>
      </c>
    </row>
    <row r="178" spans="2:65" s="1" customFormat="1" ht="29.25">
      <c r="B178" s="32"/>
      <c r="D178" s="142" t="s">
        <v>339</v>
      </c>
      <c r="F178" s="184" t="s">
        <v>701</v>
      </c>
      <c r="I178" s="144"/>
      <c r="L178" s="32"/>
      <c r="M178" s="145"/>
      <c r="T178" s="53"/>
      <c r="AT178" s="17" t="s">
        <v>339</v>
      </c>
      <c r="AU178" s="17" t="s">
        <v>85</v>
      </c>
    </row>
    <row r="179" spans="2:65" s="1" customFormat="1" ht="16.5" customHeight="1">
      <c r="B179" s="32"/>
      <c r="C179" s="129" t="s">
        <v>292</v>
      </c>
      <c r="D179" s="129" t="s">
        <v>141</v>
      </c>
      <c r="E179" s="130" t="s">
        <v>733</v>
      </c>
      <c r="F179" s="131" t="s">
        <v>734</v>
      </c>
      <c r="G179" s="132" t="s">
        <v>144</v>
      </c>
      <c r="H179" s="133">
        <v>1</v>
      </c>
      <c r="I179" s="134"/>
      <c r="J179" s="135">
        <f>ROUND(I179*H179,2)</f>
        <v>0</v>
      </c>
      <c r="K179" s="131" t="s">
        <v>19</v>
      </c>
      <c r="L179" s="32"/>
      <c r="M179" s="136" t="s">
        <v>19</v>
      </c>
      <c r="N179" s="137" t="s">
        <v>47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687</v>
      </c>
      <c r="AT179" s="140" t="s">
        <v>141</v>
      </c>
      <c r="AU179" s="140" t="s">
        <v>85</v>
      </c>
      <c r="AY179" s="17" t="s">
        <v>140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7" t="s">
        <v>83</v>
      </c>
      <c r="BK179" s="141">
        <f>ROUND(I179*H179,2)</f>
        <v>0</v>
      </c>
      <c r="BL179" s="17" t="s">
        <v>687</v>
      </c>
      <c r="BM179" s="140" t="s">
        <v>735</v>
      </c>
    </row>
    <row r="180" spans="2:65" s="1" customFormat="1" ht="11.25">
      <c r="B180" s="32"/>
      <c r="D180" s="142" t="s">
        <v>147</v>
      </c>
      <c r="F180" s="143" t="s">
        <v>736</v>
      </c>
      <c r="I180" s="144"/>
      <c r="L180" s="32"/>
      <c r="M180" s="145"/>
      <c r="T180" s="53"/>
      <c r="AT180" s="17" t="s">
        <v>147</v>
      </c>
      <c r="AU180" s="17" t="s">
        <v>85</v>
      </c>
    </row>
    <row r="181" spans="2:65" s="1" customFormat="1" ht="19.5">
      <c r="B181" s="32"/>
      <c r="D181" s="142" t="s">
        <v>339</v>
      </c>
      <c r="F181" s="184" t="s">
        <v>690</v>
      </c>
      <c r="I181" s="144"/>
      <c r="L181" s="32"/>
      <c r="M181" s="145"/>
      <c r="T181" s="53"/>
      <c r="AT181" s="17" t="s">
        <v>339</v>
      </c>
      <c r="AU181" s="17" t="s">
        <v>85</v>
      </c>
    </row>
    <row r="182" spans="2:65" s="1" customFormat="1" ht="16.5" customHeight="1">
      <c r="B182" s="32"/>
      <c r="C182" s="129" t="s">
        <v>298</v>
      </c>
      <c r="D182" s="129" t="s">
        <v>141</v>
      </c>
      <c r="E182" s="130" t="s">
        <v>737</v>
      </c>
      <c r="F182" s="131" t="s">
        <v>738</v>
      </c>
      <c r="G182" s="132" t="s">
        <v>144</v>
      </c>
      <c r="H182" s="133">
        <v>1</v>
      </c>
      <c r="I182" s="134"/>
      <c r="J182" s="135">
        <f>ROUND(I182*H182,2)</f>
        <v>0</v>
      </c>
      <c r="K182" s="131" t="s">
        <v>19</v>
      </c>
      <c r="L182" s="32"/>
      <c r="M182" s="136" t="s">
        <v>19</v>
      </c>
      <c r="N182" s="137" t="s">
        <v>47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687</v>
      </c>
      <c r="AT182" s="140" t="s">
        <v>141</v>
      </c>
      <c r="AU182" s="140" t="s">
        <v>85</v>
      </c>
      <c r="AY182" s="17" t="s">
        <v>140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7" t="s">
        <v>83</v>
      </c>
      <c r="BK182" s="141">
        <f>ROUND(I182*H182,2)</f>
        <v>0</v>
      </c>
      <c r="BL182" s="17" t="s">
        <v>687</v>
      </c>
      <c r="BM182" s="140" t="s">
        <v>739</v>
      </c>
    </row>
    <row r="183" spans="2:65" s="1" customFormat="1" ht="11.25">
      <c r="B183" s="32"/>
      <c r="D183" s="142" t="s">
        <v>147</v>
      </c>
      <c r="F183" s="143" t="s">
        <v>740</v>
      </c>
      <c r="I183" s="144"/>
      <c r="L183" s="32"/>
      <c r="M183" s="145"/>
      <c r="T183" s="53"/>
      <c r="AT183" s="17" t="s">
        <v>147</v>
      </c>
      <c r="AU183" s="17" t="s">
        <v>85</v>
      </c>
    </row>
    <row r="184" spans="2:65" s="1" customFormat="1" ht="19.5">
      <c r="B184" s="32"/>
      <c r="D184" s="142" t="s">
        <v>339</v>
      </c>
      <c r="F184" s="184" t="s">
        <v>690</v>
      </c>
      <c r="I184" s="144"/>
      <c r="L184" s="32"/>
      <c r="M184" s="145"/>
      <c r="T184" s="53"/>
      <c r="AT184" s="17" t="s">
        <v>339</v>
      </c>
      <c r="AU184" s="17" t="s">
        <v>85</v>
      </c>
    </row>
    <row r="185" spans="2:65" s="11" customFormat="1" ht="22.9" customHeight="1">
      <c r="B185" s="119"/>
      <c r="D185" s="120" t="s">
        <v>75</v>
      </c>
      <c r="E185" s="146" t="s">
        <v>741</v>
      </c>
      <c r="F185" s="146" t="s">
        <v>742</v>
      </c>
      <c r="I185" s="122"/>
      <c r="J185" s="147">
        <f>BK185</f>
        <v>0</v>
      </c>
      <c r="L185" s="119"/>
      <c r="M185" s="124"/>
      <c r="P185" s="125">
        <f>SUM(P186:P200)</f>
        <v>0</v>
      </c>
      <c r="R185" s="125">
        <f>SUM(R186:R200)</f>
        <v>0</v>
      </c>
      <c r="T185" s="126">
        <f>SUM(T186:T200)</f>
        <v>0</v>
      </c>
      <c r="AR185" s="120" t="s">
        <v>139</v>
      </c>
      <c r="AT185" s="127" t="s">
        <v>75</v>
      </c>
      <c r="AU185" s="127" t="s">
        <v>83</v>
      </c>
      <c r="AY185" s="120" t="s">
        <v>140</v>
      </c>
      <c r="BK185" s="128">
        <f>SUM(BK186:BK200)</f>
        <v>0</v>
      </c>
    </row>
    <row r="186" spans="2:65" s="1" customFormat="1" ht="16.5" customHeight="1">
      <c r="B186" s="32"/>
      <c r="C186" s="129" t="s">
        <v>306</v>
      </c>
      <c r="D186" s="129" t="s">
        <v>141</v>
      </c>
      <c r="E186" s="130" t="s">
        <v>743</v>
      </c>
      <c r="F186" s="131" t="s">
        <v>744</v>
      </c>
      <c r="G186" s="132" t="s">
        <v>144</v>
      </c>
      <c r="H186" s="133">
        <v>1</v>
      </c>
      <c r="I186" s="134"/>
      <c r="J186" s="135">
        <f>ROUND(I186*H186,2)</f>
        <v>0</v>
      </c>
      <c r="K186" s="131" t="s">
        <v>19</v>
      </c>
      <c r="L186" s="32"/>
      <c r="M186" s="136" t="s">
        <v>19</v>
      </c>
      <c r="N186" s="137" t="s">
        <v>47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687</v>
      </c>
      <c r="AT186" s="140" t="s">
        <v>141</v>
      </c>
      <c r="AU186" s="140" t="s">
        <v>85</v>
      </c>
      <c r="AY186" s="17" t="s">
        <v>140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7" t="s">
        <v>83</v>
      </c>
      <c r="BK186" s="141">
        <f>ROUND(I186*H186,2)</f>
        <v>0</v>
      </c>
      <c r="BL186" s="17" t="s">
        <v>687</v>
      </c>
      <c r="BM186" s="140" t="s">
        <v>745</v>
      </c>
    </row>
    <row r="187" spans="2:65" s="1" customFormat="1" ht="11.25">
      <c r="B187" s="32"/>
      <c r="D187" s="142" t="s">
        <v>147</v>
      </c>
      <c r="F187" s="143" t="s">
        <v>744</v>
      </c>
      <c r="I187" s="144"/>
      <c r="L187" s="32"/>
      <c r="M187" s="145"/>
      <c r="T187" s="53"/>
      <c r="AT187" s="17" t="s">
        <v>147</v>
      </c>
      <c r="AU187" s="17" t="s">
        <v>85</v>
      </c>
    </row>
    <row r="188" spans="2:65" s="1" customFormat="1" ht="19.5">
      <c r="B188" s="32"/>
      <c r="D188" s="142" t="s">
        <v>339</v>
      </c>
      <c r="F188" s="184" t="s">
        <v>690</v>
      </c>
      <c r="I188" s="144"/>
      <c r="L188" s="32"/>
      <c r="M188" s="145"/>
      <c r="T188" s="53"/>
      <c r="AT188" s="17" t="s">
        <v>339</v>
      </c>
      <c r="AU188" s="17" t="s">
        <v>85</v>
      </c>
    </row>
    <row r="189" spans="2:65" s="1" customFormat="1" ht="16.5" customHeight="1">
      <c r="B189" s="32"/>
      <c r="C189" s="129" t="s">
        <v>315</v>
      </c>
      <c r="D189" s="129" t="s">
        <v>141</v>
      </c>
      <c r="E189" s="130" t="s">
        <v>746</v>
      </c>
      <c r="F189" s="131" t="s">
        <v>747</v>
      </c>
      <c r="G189" s="132" t="s">
        <v>144</v>
      </c>
      <c r="H189" s="133">
        <v>1</v>
      </c>
      <c r="I189" s="134"/>
      <c r="J189" s="135">
        <f>ROUND(I189*H189,2)</f>
        <v>0</v>
      </c>
      <c r="K189" s="131" t="s">
        <v>19</v>
      </c>
      <c r="L189" s="32"/>
      <c r="M189" s="136" t="s">
        <v>19</v>
      </c>
      <c r="N189" s="137" t="s">
        <v>47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687</v>
      </c>
      <c r="AT189" s="140" t="s">
        <v>141</v>
      </c>
      <c r="AU189" s="140" t="s">
        <v>85</v>
      </c>
      <c r="AY189" s="17" t="s">
        <v>140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7" t="s">
        <v>83</v>
      </c>
      <c r="BK189" s="141">
        <f>ROUND(I189*H189,2)</f>
        <v>0</v>
      </c>
      <c r="BL189" s="17" t="s">
        <v>687</v>
      </c>
      <c r="BM189" s="140" t="s">
        <v>748</v>
      </c>
    </row>
    <row r="190" spans="2:65" s="1" customFormat="1" ht="11.25">
      <c r="B190" s="32"/>
      <c r="D190" s="142" t="s">
        <v>147</v>
      </c>
      <c r="F190" s="143" t="s">
        <v>747</v>
      </c>
      <c r="I190" s="144"/>
      <c r="L190" s="32"/>
      <c r="M190" s="145"/>
      <c r="T190" s="53"/>
      <c r="AT190" s="17" t="s">
        <v>147</v>
      </c>
      <c r="AU190" s="17" t="s">
        <v>85</v>
      </c>
    </row>
    <row r="191" spans="2:65" s="1" customFormat="1" ht="19.5">
      <c r="B191" s="32"/>
      <c r="D191" s="142" t="s">
        <v>339</v>
      </c>
      <c r="F191" s="184" t="s">
        <v>690</v>
      </c>
      <c r="I191" s="144"/>
      <c r="L191" s="32"/>
      <c r="M191" s="145"/>
      <c r="T191" s="53"/>
      <c r="AT191" s="17" t="s">
        <v>339</v>
      </c>
      <c r="AU191" s="17" t="s">
        <v>85</v>
      </c>
    </row>
    <row r="192" spans="2:65" s="1" customFormat="1" ht="16.5" customHeight="1">
      <c r="B192" s="32"/>
      <c r="C192" s="129" t="s">
        <v>322</v>
      </c>
      <c r="D192" s="129" t="s">
        <v>141</v>
      </c>
      <c r="E192" s="130" t="s">
        <v>749</v>
      </c>
      <c r="F192" s="131" t="s">
        <v>750</v>
      </c>
      <c r="G192" s="132" t="s">
        <v>144</v>
      </c>
      <c r="H192" s="133">
        <v>1</v>
      </c>
      <c r="I192" s="134"/>
      <c r="J192" s="135">
        <f>ROUND(I192*H192,2)</f>
        <v>0</v>
      </c>
      <c r="K192" s="131" t="s">
        <v>19</v>
      </c>
      <c r="L192" s="32"/>
      <c r="M192" s="136" t="s">
        <v>19</v>
      </c>
      <c r="N192" s="137" t="s">
        <v>47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687</v>
      </c>
      <c r="AT192" s="140" t="s">
        <v>141</v>
      </c>
      <c r="AU192" s="140" t="s">
        <v>85</v>
      </c>
      <c r="AY192" s="17" t="s">
        <v>140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7" t="s">
        <v>83</v>
      </c>
      <c r="BK192" s="141">
        <f>ROUND(I192*H192,2)</f>
        <v>0</v>
      </c>
      <c r="BL192" s="17" t="s">
        <v>687</v>
      </c>
      <c r="BM192" s="140" t="s">
        <v>751</v>
      </c>
    </row>
    <row r="193" spans="2:65" s="1" customFormat="1" ht="11.25">
      <c r="B193" s="32"/>
      <c r="D193" s="142" t="s">
        <v>147</v>
      </c>
      <c r="F193" s="143" t="s">
        <v>750</v>
      </c>
      <c r="I193" s="144"/>
      <c r="L193" s="32"/>
      <c r="M193" s="145"/>
      <c r="T193" s="53"/>
      <c r="AT193" s="17" t="s">
        <v>147</v>
      </c>
      <c r="AU193" s="17" t="s">
        <v>85</v>
      </c>
    </row>
    <row r="194" spans="2:65" s="1" customFormat="1" ht="19.5">
      <c r="B194" s="32"/>
      <c r="D194" s="142" t="s">
        <v>339</v>
      </c>
      <c r="F194" s="184" t="s">
        <v>690</v>
      </c>
      <c r="I194" s="144"/>
      <c r="L194" s="32"/>
      <c r="M194" s="145"/>
      <c r="T194" s="53"/>
      <c r="AT194" s="17" t="s">
        <v>339</v>
      </c>
      <c r="AU194" s="17" t="s">
        <v>85</v>
      </c>
    </row>
    <row r="195" spans="2:65" s="1" customFormat="1" ht="16.5" customHeight="1">
      <c r="B195" s="32"/>
      <c r="C195" s="129" t="s">
        <v>328</v>
      </c>
      <c r="D195" s="129" t="s">
        <v>141</v>
      </c>
      <c r="E195" s="130" t="s">
        <v>752</v>
      </c>
      <c r="F195" s="131" t="s">
        <v>753</v>
      </c>
      <c r="G195" s="132" t="s">
        <v>699</v>
      </c>
      <c r="H195" s="133">
        <v>20</v>
      </c>
      <c r="I195" s="134"/>
      <c r="J195" s="135">
        <f>ROUND(I195*H195,2)</f>
        <v>0</v>
      </c>
      <c r="K195" s="131" t="s">
        <v>19</v>
      </c>
      <c r="L195" s="32"/>
      <c r="M195" s="136" t="s">
        <v>19</v>
      </c>
      <c r="N195" s="137" t="s">
        <v>47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687</v>
      </c>
      <c r="AT195" s="140" t="s">
        <v>141</v>
      </c>
      <c r="AU195" s="140" t="s">
        <v>85</v>
      </c>
      <c r="AY195" s="17" t="s">
        <v>140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7" t="s">
        <v>83</v>
      </c>
      <c r="BK195" s="141">
        <f>ROUND(I195*H195,2)</f>
        <v>0</v>
      </c>
      <c r="BL195" s="17" t="s">
        <v>687</v>
      </c>
      <c r="BM195" s="140" t="s">
        <v>754</v>
      </c>
    </row>
    <row r="196" spans="2:65" s="1" customFormat="1" ht="11.25">
      <c r="B196" s="32"/>
      <c r="D196" s="142" t="s">
        <v>147</v>
      </c>
      <c r="F196" s="143" t="s">
        <v>753</v>
      </c>
      <c r="I196" s="144"/>
      <c r="L196" s="32"/>
      <c r="M196" s="145"/>
      <c r="T196" s="53"/>
      <c r="AT196" s="17" t="s">
        <v>147</v>
      </c>
      <c r="AU196" s="17" t="s">
        <v>85</v>
      </c>
    </row>
    <row r="197" spans="2:65" s="1" customFormat="1" ht="29.25">
      <c r="B197" s="32"/>
      <c r="D197" s="142" t="s">
        <v>339</v>
      </c>
      <c r="F197" s="184" t="s">
        <v>701</v>
      </c>
      <c r="I197" s="144"/>
      <c r="L197" s="32"/>
      <c r="M197" s="145"/>
      <c r="T197" s="53"/>
      <c r="AT197" s="17" t="s">
        <v>339</v>
      </c>
      <c r="AU197" s="17" t="s">
        <v>85</v>
      </c>
    </row>
    <row r="198" spans="2:65" s="1" customFormat="1" ht="16.5" customHeight="1">
      <c r="B198" s="32"/>
      <c r="C198" s="129" t="s">
        <v>334</v>
      </c>
      <c r="D198" s="129" t="s">
        <v>141</v>
      </c>
      <c r="E198" s="130" t="s">
        <v>755</v>
      </c>
      <c r="F198" s="131" t="s">
        <v>756</v>
      </c>
      <c r="G198" s="132" t="s">
        <v>144</v>
      </c>
      <c r="H198" s="133">
        <v>1</v>
      </c>
      <c r="I198" s="134"/>
      <c r="J198" s="135">
        <f>ROUND(I198*H198,2)</f>
        <v>0</v>
      </c>
      <c r="K198" s="131" t="s">
        <v>19</v>
      </c>
      <c r="L198" s="32"/>
      <c r="M198" s="136" t="s">
        <v>19</v>
      </c>
      <c r="N198" s="137" t="s">
        <v>47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687</v>
      </c>
      <c r="AT198" s="140" t="s">
        <v>141</v>
      </c>
      <c r="AU198" s="140" t="s">
        <v>85</v>
      </c>
      <c r="AY198" s="17" t="s">
        <v>140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7" t="s">
        <v>83</v>
      </c>
      <c r="BK198" s="141">
        <f>ROUND(I198*H198,2)</f>
        <v>0</v>
      </c>
      <c r="BL198" s="17" t="s">
        <v>687</v>
      </c>
      <c r="BM198" s="140" t="s">
        <v>757</v>
      </c>
    </row>
    <row r="199" spans="2:65" s="1" customFormat="1" ht="11.25">
      <c r="B199" s="32"/>
      <c r="D199" s="142" t="s">
        <v>147</v>
      </c>
      <c r="F199" s="143" t="s">
        <v>758</v>
      </c>
      <c r="I199" s="144"/>
      <c r="L199" s="32"/>
      <c r="M199" s="145"/>
      <c r="T199" s="53"/>
      <c r="AT199" s="17" t="s">
        <v>147</v>
      </c>
      <c r="AU199" s="17" t="s">
        <v>85</v>
      </c>
    </row>
    <row r="200" spans="2:65" s="1" customFormat="1" ht="19.5">
      <c r="B200" s="32"/>
      <c r="D200" s="142" t="s">
        <v>339</v>
      </c>
      <c r="F200" s="184" t="s">
        <v>690</v>
      </c>
      <c r="I200" s="144"/>
      <c r="L200" s="32"/>
      <c r="M200" s="145"/>
      <c r="T200" s="53"/>
      <c r="AT200" s="17" t="s">
        <v>339</v>
      </c>
      <c r="AU200" s="17" t="s">
        <v>85</v>
      </c>
    </row>
    <row r="201" spans="2:65" s="11" customFormat="1" ht="22.9" customHeight="1">
      <c r="B201" s="119"/>
      <c r="D201" s="120" t="s">
        <v>75</v>
      </c>
      <c r="E201" s="146" t="s">
        <v>759</v>
      </c>
      <c r="F201" s="146" t="s">
        <v>760</v>
      </c>
      <c r="I201" s="122"/>
      <c r="J201" s="147">
        <f>BK201</f>
        <v>0</v>
      </c>
      <c r="L201" s="119"/>
      <c r="M201" s="124"/>
      <c r="P201" s="125">
        <f>P202+P224+P237</f>
        <v>0</v>
      </c>
      <c r="R201" s="125">
        <f>R202+R224+R237</f>
        <v>0</v>
      </c>
      <c r="T201" s="126">
        <f>T202+T224+T237</f>
        <v>0</v>
      </c>
      <c r="AR201" s="120" t="s">
        <v>139</v>
      </c>
      <c r="AT201" s="127" t="s">
        <v>75</v>
      </c>
      <c r="AU201" s="127" t="s">
        <v>83</v>
      </c>
      <c r="AY201" s="120" t="s">
        <v>140</v>
      </c>
      <c r="BK201" s="128">
        <f>BK202+BK224+BK237</f>
        <v>0</v>
      </c>
    </row>
    <row r="202" spans="2:65" s="11" customFormat="1" ht="20.85" customHeight="1">
      <c r="B202" s="119"/>
      <c r="D202" s="120" t="s">
        <v>75</v>
      </c>
      <c r="E202" s="146" t="s">
        <v>761</v>
      </c>
      <c r="F202" s="146" t="s">
        <v>762</v>
      </c>
      <c r="I202" s="122"/>
      <c r="J202" s="147">
        <f>BK202</f>
        <v>0</v>
      </c>
      <c r="L202" s="119"/>
      <c r="M202" s="124"/>
      <c r="P202" s="125">
        <f>SUM(P203:P223)</f>
        <v>0</v>
      </c>
      <c r="R202" s="125">
        <f>SUM(R203:R223)</f>
        <v>0</v>
      </c>
      <c r="T202" s="126">
        <f>SUM(T203:T223)</f>
        <v>0</v>
      </c>
      <c r="AR202" s="120" t="s">
        <v>139</v>
      </c>
      <c r="AT202" s="127" t="s">
        <v>75</v>
      </c>
      <c r="AU202" s="127" t="s">
        <v>85</v>
      </c>
      <c r="AY202" s="120" t="s">
        <v>140</v>
      </c>
      <c r="BK202" s="128">
        <f>SUM(BK203:BK223)</f>
        <v>0</v>
      </c>
    </row>
    <row r="203" spans="2:65" s="1" customFormat="1" ht="16.5" customHeight="1">
      <c r="B203" s="32"/>
      <c r="C203" s="129" t="s">
        <v>7</v>
      </c>
      <c r="D203" s="129" t="s">
        <v>141</v>
      </c>
      <c r="E203" s="130" t="s">
        <v>763</v>
      </c>
      <c r="F203" s="131" t="s">
        <v>764</v>
      </c>
      <c r="G203" s="132" t="s">
        <v>144</v>
      </c>
      <c r="H203" s="133">
        <v>1</v>
      </c>
      <c r="I203" s="134"/>
      <c r="J203" s="135">
        <f>ROUND(I203*H203,2)</f>
        <v>0</v>
      </c>
      <c r="K203" s="131" t="s">
        <v>19</v>
      </c>
      <c r="L203" s="32"/>
      <c r="M203" s="136" t="s">
        <v>19</v>
      </c>
      <c r="N203" s="137" t="s">
        <v>47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687</v>
      </c>
      <c r="AT203" s="140" t="s">
        <v>141</v>
      </c>
      <c r="AU203" s="140" t="s">
        <v>153</v>
      </c>
      <c r="AY203" s="17" t="s">
        <v>140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7" t="s">
        <v>83</v>
      </c>
      <c r="BK203" s="141">
        <f>ROUND(I203*H203,2)</f>
        <v>0</v>
      </c>
      <c r="BL203" s="17" t="s">
        <v>687</v>
      </c>
      <c r="BM203" s="140" t="s">
        <v>765</v>
      </c>
    </row>
    <row r="204" spans="2:65" s="1" customFormat="1" ht="11.25">
      <c r="B204" s="32"/>
      <c r="D204" s="142" t="s">
        <v>147</v>
      </c>
      <c r="F204" s="143" t="s">
        <v>766</v>
      </c>
      <c r="I204" s="144"/>
      <c r="L204" s="32"/>
      <c r="M204" s="145"/>
      <c r="T204" s="53"/>
      <c r="AT204" s="17" t="s">
        <v>147</v>
      </c>
      <c r="AU204" s="17" t="s">
        <v>153</v>
      </c>
    </row>
    <row r="205" spans="2:65" s="1" customFormat="1" ht="19.5">
      <c r="B205" s="32"/>
      <c r="D205" s="142" t="s">
        <v>339</v>
      </c>
      <c r="F205" s="184" t="s">
        <v>690</v>
      </c>
      <c r="I205" s="144"/>
      <c r="L205" s="32"/>
      <c r="M205" s="145"/>
      <c r="T205" s="53"/>
      <c r="AT205" s="17" t="s">
        <v>339</v>
      </c>
      <c r="AU205" s="17" t="s">
        <v>153</v>
      </c>
    </row>
    <row r="206" spans="2:65" s="1" customFormat="1" ht="16.5" customHeight="1">
      <c r="B206" s="32"/>
      <c r="C206" s="129" t="s">
        <v>346</v>
      </c>
      <c r="D206" s="129" t="s">
        <v>141</v>
      </c>
      <c r="E206" s="130" t="s">
        <v>767</v>
      </c>
      <c r="F206" s="131" t="s">
        <v>768</v>
      </c>
      <c r="G206" s="132" t="s">
        <v>144</v>
      </c>
      <c r="H206" s="133">
        <v>1</v>
      </c>
      <c r="I206" s="134"/>
      <c r="J206" s="135">
        <f>ROUND(I206*H206,2)</f>
        <v>0</v>
      </c>
      <c r="K206" s="131" t="s">
        <v>19</v>
      </c>
      <c r="L206" s="32"/>
      <c r="M206" s="136" t="s">
        <v>19</v>
      </c>
      <c r="N206" s="137" t="s">
        <v>47</v>
      </c>
      <c r="P206" s="138">
        <f>O206*H206</f>
        <v>0</v>
      </c>
      <c r="Q206" s="138">
        <v>0</v>
      </c>
      <c r="R206" s="138">
        <f>Q206*H206</f>
        <v>0</v>
      </c>
      <c r="S206" s="138">
        <v>0</v>
      </c>
      <c r="T206" s="139">
        <f>S206*H206</f>
        <v>0</v>
      </c>
      <c r="AR206" s="140" t="s">
        <v>687</v>
      </c>
      <c r="AT206" s="140" t="s">
        <v>141</v>
      </c>
      <c r="AU206" s="140" t="s">
        <v>153</v>
      </c>
      <c r="AY206" s="17" t="s">
        <v>140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7" t="s">
        <v>83</v>
      </c>
      <c r="BK206" s="141">
        <f>ROUND(I206*H206,2)</f>
        <v>0</v>
      </c>
      <c r="BL206" s="17" t="s">
        <v>687</v>
      </c>
      <c r="BM206" s="140" t="s">
        <v>769</v>
      </c>
    </row>
    <row r="207" spans="2:65" s="1" customFormat="1" ht="11.25">
      <c r="B207" s="32"/>
      <c r="D207" s="142" t="s">
        <v>147</v>
      </c>
      <c r="F207" s="143" t="s">
        <v>768</v>
      </c>
      <c r="I207" s="144"/>
      <c r="L207" s="32"/>
      <c r="M207" s="145"/>
      <c r="T207" s="53"/>
      <c r="AT207" s="17" t="s">
        <v>147</v>
      </c>
      <c r="AU207" s="17" t="s">
        <v>153</v>
      </c>
    </row>
    <row r="208" spans="2:65" s="1" customFormat="1" ht="19.5">
      <c r="B208" s="32"/>
      <c r="D208" s="142" t="s">
        <v>339</v>
      </c>
      <c r="F208" s="184" t="s">
        <v>690</v>
      </c>
      <c r="I208" s="144"/>
      <c r="L208" s="32"/>
      <c r="M208" s="145"/>
      <c r="T208" s="53"/>
      <c r="AT208" s="17" t="s">
        <v>339</v>
      </c>
      <c r="AU208" s="17" t="s">
        <v>153</v>
      </c>
    </row>
    <row r="209" spans="2:65" s="1" customFormat="1" ht="16.5" customHeight="1">
      <c r="B209" s="32"/>
      <c r="C209" s="129" t="s">
        <v>350</v>
      </c>
      <c r="D209" s="129" t="s">
        <v>141</v>
      </c>
      <c r="E209" s="130" t="s">
        <v>770</v>
      </c>
      <c r="F209" s="131" t="s">
        <v>771</v>
      </c>
      <c r="G209" s="132" t="s">
        <v>144</v>
      </c>
      <c r="H209" s="133">
        <v>1</v>
      </c>
      <c r="I209" s="134"/>
      <c r="J209" s="135">
        <f>ROUND(I209*H209,2)</f>
        <v>0</v>
      </c>
      <c r="K209" s="131" t="s">
        <v>19</v>
      </c>
      <c r="L209" s="32"/>
      <c r="M209" s="136" t="s">
        <v>19</v>
      </c>
      <c r="N209" s="137" t="s">
        <v>47</v>
      </c>
      <c r="P209" s="138">
        <f>O209*H209</f>
        <v>0</v>
      </c>
      <c r="Q209" s="138">
        <v>0</v>
      </c>
      <c r="R209" s="138">
        <f>Q209*H209</f>
        <v>0</v>
      </c>
      <c r="S209" s="138">
        <v>0</v>
      </c>
      <c r="T209" s="139">
        <f>S209*H209</f>
        <v>0</v>
      </c>
      <c r="AR209" s="140" t="s">
        <v>687</v>
      </c>
      <c r="AT209" s="140" t="s">
        <v>141</v>
      </c>
      <c r="AU209" s="140" t="s">
        <v>153</v>
      </c>
      <c r="AY209" s="17" t="s">
        <v>140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7" t="s">
        <v>83</v>
      </c>
      <c r="BK209" s="141">
        <f>ROUND(I209*H209,2)</f>
        <v>0</v>
      </c>
      <c r="BL209" s="17" t="s">
        <v>687</v>
      </c>
      <c r="BM209" s="140" t="s">
        <v>772</v>
      </c>
    </row>
    <row r="210" spans="2:65" s="1" customFormat="1" ht="11.25">
      <c r="B210" s="32"/>
      <c r="D210" s="142" t="s">
        <v>147</v>
      </c>
      <c r="F210" s="143" t="s">
        <v>771</v>
      </c>
      <c r="I210" s="144"/>
      <c r="L210" s="32"/>
      <c r="M210" s="145"/>
      <c r="T210" s="53"/>
      <c r="AT210" s="17" t="s">
        <v>147</v>
      </c>
      <c r="AU210" s="17" t="s">
        <v>153</v>
      </c>
    </row>
    <row r="211" spans="2:65" s="1" customFormat="1" ht="19.5">
      <c r="B211" s="32"/>
      <c r="D211" s="142" t="s">
        <v>339</v>
      </c>
      <c r="F211" s="184" t="s">
        <v>690</v>
      </c>
      <c r="I211" s="144"/>
      <c r="L211" s="32"/>
      <c r="M211" s="145"/>
      <c r="T211" s="53"/>
      <c r="AT211" s="17" t="s">
        <v>339</v>
      </c>
      <c r="AU211" s="17" t="s">
        <v>153</v>
      </c>
    </row>
    <row r="212" spans="2:65" s="1" customFormat="1" ht="16.5" customHeight="1">
      <c r="B212" s="32"/>
      <c r="C212" s="129" t="s">
        <v>356</v>
      </c>
      <c r="D212" s="129" t="s">
        <v>141</v>
      </c>
      <c r="E212" s="130" t="s">
        <v>773</v>
      </c>
      <c r="F212" s="131" t="s">
        <v>774</v>
      </c>
      <c r="G212" s="132" t="s">
        <v>185</v>
      </c>
      <c r="H212" s="133">
        <v>45</v>
      </c>
      <c r="I212" s="134"/>
      <c r="J212" s="135">
        <f>ROUND(I212*H212,2)</f>
        <v>0</v>
      </c>
      <c r="K212" s="131" t="s">
        <v>19</v>
      </c>
      <c r="L212" s="32"/>
      <c r="M212" s="136" t="s">
        <v>19</v>
      </c>
      <c r="N212" s="137" t="s">
        <v>47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687</v>
      </c>
      <c r="AT212" s="140" t="s">
        <v>141</v>
      </c>
      <c r="AU212" s="140" t="s">
        <v>153</v>
      </c>
      <c r="AY212" s="17" t="s">
        <v>140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7" t="s">
        <v>83</v>
      </c>
      <c r="BK212" s="141">
        <f>ROUND(I212*H212,2)</f>
        <v>0</v>
      </c>
      <c r="BL212" s="17" t="s">
        <v>687</v>
      </c>
      <c r="BM212" s="140" t="s">
        <v>775</v>
      </c>
    </row>
    <row r="213" spans="2:65" s="1" customFormat="1" ht="11.25">
      <c r="B213" s="32"/>
      <c r="D213" s="142" t="s">
        <v>147</v>
      </c>
      <c r="F213" s="143" t="s">
        <v>774</v>
      </c>
      <c r="I213" s="144"/>
      <c r="L213" s="32"/>
      <c r="M213" s="145"/>
      <c r="T213" s="53"/>
      <c r="AT213" s="17" t="s">
        <v>147</v>
      </c>
      <c r="AU213" s="17" t="s">
        <v>153</v>
      </c>
    </row>
    <row r="214" spans="2:65" s="1" customFormat="1" ht="19.5">
      <c r="B214" s="32"/>
      <c r="D214" s="142" t="s">
        <v>339</v>
      </c>
      <c r="F214" s="184" t="s">
        <v>690</v>
      </c>
      <c r="I214" s="144"/>
      <c r="L214" s="32"/>
      <c r="M214" s="145"/>
      <c r="T214" s="53"/>
      <c r="AT214" s="17" t="s">
        <v>339</v>
      </c>
      <c r="AU214" s="17" t="s">
        <v>153</v>
      </c>
    </row>
    <row r="215" spans="2:65" s="1" customFormat="1" ht="16.5" customHeight="1">
      <c r="B215" s="32"/>
      <c r="C215" s="129" t="s">
        <v>362</v>
      </c>
      <c r="D215" s="129" t="s">
        <v>141</v>
      </c>
      <c r="E215" s="130" t="s">
        <v>776</v>
      </c>
      <c r="F215" s="131" t="s">
        <v>777</v>
      </c>
      <c r="G215" s="132" t="s">
        <v>182</v>
      </c>
      <c r="H215" s="133">
        <v>150</v>
      </c>
      <c r="I215" s="134"/>
      <c r="J215" s="135">
        <f>ROUND(I215*H215,2)</f>
        <v>0</v>
      </c>
      <c r="K215" s="131" t="s">
        <v>19</v>
      </c>
      <c r="L215" s="32"/>
      <c r="M215" s="136" t="s">
        <v>19</v>
      </c>
      <c r="N215" s="137" t="s">
        <v>47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687</v>
      </c>
      <c r="AT215" s="140" t="s">
        <v>141</v>
      </c>
      <c r="AU215" s="140" t="s">
        <v>153</v>
      </c>
      <c r="AY215" s="17" t="s">
        <v>140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7" t="s">
        <v>83</v>
      </c>
      <c r="BK215" s="141">
        <f>ROUND(I215*H215,2)</f>
        <v>0</v>
      </c>
      <c r="BL215" s="17" t="s">
        <v>687</v>
      </c>
      <c r="BM215" s="140" t="s">
        <v>778</v>
      </c>
    </row>
    <row r="216" spans="2:65" s="1" customFormat="1" ht="11.25">
      <c r="B216" s="32"/>
      <c r="D216" s="142" t="s">
        <v>147</v>
      </c>
      <c r="F216" s="143" t="s">
        <v>777</v>
      </c>
      <c r="I216" s="144"/>
      <c r="L216" s="32"/>
      <c r="M216" s="145"/>
      <c r="T216" s="53"/>
      <c r="AT216" s="17" t="s">
        <v>147</v>
      </c>
      <c r="AU216" s="17" t="s">
        <v>153</v>
      </c>
    </row>
    <row r="217" spans="2:65" s="1" customFormat="1" ht="19.5">
      <c r="B217" s="32"/>
      <c r="D217" s="142" t="s">
        <v>339</v>
      </c>
      <c r="F217" s="184" t="s">
        <v>690</v>
      </c>
      <c r="I217" s="144"/>
      <c r="L217" s="32"/>
      <c r="M217" s="145"/>
      <c r="T217" s="53"/>
      <c r="AT217" s="17" t="s">
        <v>339</v>
      </c>
      <c r="AU217" s="17" t="s">
        <v>153</v>
      </c>
    </row>
    <row r="218" spans="2:65" s="1" customFormat="1" ht="16.5" customHeight="1">
      <c r="B218" s="32"/>
      <c r="C218" s="129" t="s">
        <v>369</v>
      </c>
      <c r="D218" s="129" t="s">
        <v>141</v>
      </c>
      <c r="E218" s="130" t="s">
        <v>779</v>
      </c>
      <c r="F218" s="131" t="s">
        <v>753</v>
      </c>
      <c r="G218" s="132" t="s">
        <v>699</v>
      </c>
      <c r="H218" s="133">
        <v>20</v>
      </c>
      <c r="I218" s="134"/>
      <c r="J218" s="135">
        <f>ROUND(I218*H218,2)</f>
        <v>0</v>
      </c>
      <c r="K218" s="131" t="s">
        <v>19</v>
      </c>
      <c r="L218" s="32"/>
      <c r="M218" s="136" t="s">
        <v>19</v>
      </c>
      <c r="N218" s="137" t="s">
        <v>47</v>
      </c>
      <c r="P218" s="138">
        <f>O218*H218</f>
        <v>0</v>
      </c>
      <c r="Q218" s="138">
        <v>0</v>
      </c>
      <c r="R218" s="138">
        <f>Q218*H218</f>
        <v>0</v>
      </c>
      <c r="S218" s="138">
        <v>0</v>
      </c>
      <c r="T218" s="139">
        <f>S218*H218</f>
        <v>0</v>
      </c>
      <c r="AR218" s="140" t="s">
        <v>687</v>
      </c>
      <c r="AT218" s="140" t="s">
        <v>141</v>
      </c>
      <c r="AU218" s="140" t="s">
        <v>153</v>
      </c>
      <c r="AY218" s="17" t="s">
        <v>140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7" t="s">
        <v>83</v>
      </c>
      <c r="BK218" s="141">
        <f>ROUND(I218*H218,2)</f>
        <v>0</v>
      </c>
      <c r="BL218" s="17" t="s">
        <v>687</v>
      </c>
      <c r="BM218" s="140" t="s">
        <v>780</v>
      </c>
    </row>
    <row r="219" spans="2:65" s="1" customFormat="1" ht="11.25">
      <c r="B219" s="32"/>
      <c r="D219" s="142" t="s">
        <v>147</v>
      </c>
      <c r="F219" s="143" t="s">
        <v>753</v>
      </c>
      <c r="I219" s="144"/>
      <c r="L219" s="32"/>
      <c r="M219" s="145"/>
      <c r="T219" s="53"/>
      <c r="AT219" s="17" t="s">
        <v>147</v>
      </c>
      <c r="AU219" s="17" t="s">
        <v>153</v>
      </c>
    </row>
    <row r="220" spans="2:65" s="1" customFormat="1" ht="29.25">
      <c r="B220" s="32"/>
      <c r="D220" s="142" t="s">
        <v>339</v>
      </c>
      <c r="F220" s="184" t="s">
        <v>701</v>
      </c>
      <c r="I220" s="144"/>
      <c r="L220" s="32"/>
      <c r="M220" s="145"/>
      <c r="T220" s="53"/>
      <c r="AT220" s="17" t="s">
        <v>339</v>
      </c>
      <c r="AU220" s="17" t="s">
        <v>153</v>
      </c>
    </row>
    <row r="221" spans="2:65" s="1" customFormat="1" ht="16.5" customHeight="1">
      <c r="B221" s="32"/>
      <c r="C221" s="129" t="s">
        <v>377</v>
      </c>
      <c r="D221" s="129" t="s">
        <v>141</v>
      </c>
      <c r="E221" s="130" t="s">
        <v>781</v>
      </c>
      <c r="F221" s="131" t="s">
        <v>782</v>
      </c>
      <c r="G221" s="132" t="s">
        <v>144</v>
      </c>
      <c r="H221" s="133">
        <v>1</v>
      </c>
      <c r="I221" s="134"/>
      <c r="J221" s="135">
        <f>ROUND(I221*H221,2)</f>
        <v>0</v>
      </c>
      <c r="K221" s="131" t="s">
        <v>19</v>
      </c>
      <c r="L221" s="32"/>
      <c r="M221" s="136" t="s">
        <v>19</v>
      </c>
      <c r="N221" s="137" t="s">
        <v>47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AR221" s="140" t="s">
        <v>687</v>
      </c>
      <c r="AT221" s="140" t="s">
        <v>141</v>
      </c>
      <c r="AU221" s="140" t="s">
        <v>153</v>
      </c>
      <c r="AY221" s="17" t="s">
        <v>140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7" t="s">
        <v>83</v>
      </c>
      <c r="BK221" s="141">
        <f>ROUND(I221*H221,2)</f>
        <v>0</v>
      </c>
      <c r="BL221" s="17" t="s">
        <v>687</v>
      </c>
      <c r="BM221" s="140" t="s">
        <v>783</v>
      </c>
    </row>
    <row r="222" spans="2:65" s="1" customFormat="1" ht="11.25">
      <c r="B222" s="32"/>
      <c r="D222" s="142" t="s">
        <v>147</v>
      </c>
      <c r="F222" s="143" t="s">
        <v>782</v>
      </c>
      <c r="I222" s="144"/>
      <c r="L222" s="32"/>
      <c r="M222" s="145"/>
      <c r="T222" s="53"/>
      <c r="AT222" s="17" t="s">
        <v>147</v>
      </c>
      <c r="AU222" s="17" t="s">
        <v>153</v>
      </c>
    </row>
    <row r="223" spans="2:65" s="1" customFormat="1" ht="19.5">
      <c r="B223" s="32"/>
      <c r="D223" s="142" t="s">
        <v>339</v>
      </c>
      <c r="F223" s="184" t="s">
        <v>690</v>
      </c>
      <c r="I223" s="144"/>
      <c r="L223" s="32"/>
      <c r="M223" s="145"/>
      <c r="T223" s="53"/>
      <c r="AT223" s="17" t="s">
        <v>339</v>
      </c>
      <c r="AU223" s="17" t="s">
        <v>153</v>
      </c>
    </row>
    <row r="224" spans="2:65" s="11" customFormat="1" ht="20.85" customHeight="1">
      <c r="B224" s="119"/>
      <c r="D224" s="120" t="s">
        <v>75</v>
      </c>
      <c r="E224" s="146" t="s">
        <v>784</v>
      </c>
      <c r="F224" s="146" t="s">
        <v>785</v>
      </c>
      <c r="I224" s="122"/>
      <c r="J224" s="147">
        <f>BK224</f>
        <v>0</v>
      </c>
      <c r="L224" s="119"/>
      <c r="M224" s="124"/>
      <c r="P224" s="125">
        <f>SUM(P225:P236)</f>
        <v>0</v>
      </c>
      <c r="R224" s="125">
        <f>SUM(R225:R236)</f>
        <v>0</v>
      </c>
      <c r="T224" s="126">
        <f>SUM(T225:T236)</f>
        <v>0</v>
      </c>
      <c r="AR224" s="120" t="s">
        <v>139</v>
      </c>
      <c r="AT224" s="127" t="s">
        <v>75</v>
      </c>
      <c r="AU224" s="127" t="s">
        <v>85</v>
      </c>
      <c r="AY224" s="120" t="s">
        <v>140</v>
      </c>
      <c r="BK224" s="128">
        <f>SUM(BK225:BK236)</f>
        <v>0</v>
      </c>
    </row>
    <row r="225" spans="2:65" s="1" customFormat="1" ht="16.5" customHeight="1">
      <c r="B225" s="32"/>
      <c r="C225" s="129" t="s">
        <v>571</v>
      </c>
      <c r="D225" s="129" t="s">
        <v>141</v>
      </c>
      <c r="E225" s="130" t="s">
        <v>786</v>
      </c>
      <c r="F225" s="131" t="s">
        <v>744</v>
      </c>
      <c r="G225" s="132" t="s">
        <v>144</v>
      </c>
      <c r="H225" s="133">
        <v>1</v>
      </c>
      <c r="I225" s="134"/>
      <c r="J225" s="135">
        <f>ROUND(I225*H225,2)</f>
        <v>0</v>
      </c>
      <c r="K225" s="131" t="s">
        <v>19</v>
      </c>
      <c r="L225" s="32"/>
      <c r="M225" s="136" t="s">
        <v>19</v>
      </c>
      <c r="N225" s="137" t="s">
        <v>47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687</v>
      </c>
      <c r="AT225" s="140" t="s">
        <v>141</v>
      </c>
      <c r="AU225" s="140" t="s">
        <v>153</v>
      </c>
      <c r="AY225" s="17" t="s">
        <v>140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7" t="s">
        <v>83</v>
      </c>
      <c r="BK225" s="141">
        <f>ROUND(I225*H225,2)</f>
        <v>0</v>
      </c>
      <c r="BL225" s="17" t="s">
        <v>687</v>
      </c>
      <c r="BM225" s="140" t="s">
        <v>787</v>
      </c>
    </row>
    <row r="226" spans="2:65" s="1" customFormat="1" ht="11.25">
      <c r="B226" s="32"/>
      <c r="D226" s="142" t="s">
        <v>147</v>
      </c>
      <c r="F226" s="143" t="s">
        <v>744</v>
      </c>
      <c r="I226" s="144"/>
      <c r="L226" s="32"/>
      <c r="M226" s="145"/>
      <c r="T226" s="53"/>
      <c r="AT226" s="17" t="s">
        <v>147</v>
      </c>
      <c r="AU226" s="17" t="s">
        <v>153</v>
      </c>
    </row>
    <row r="227" spans="2:65" s="1" customFormat="1" ht="19.5">
      <c r="B227" s="32"/>
      <c r="D227" s="142" t="s">
        <v>339</v>
      </c>
      <c r="F227" s="184" t="s">
        <v>690</v>
      </c>
      <c r="I227" s="144"/>
      <c r="L227" s="32"/>
      <c r="M227" s="145"/>
      <c r="T227" s="53"/>
      <c r="AT227" s="17" t="s">
        <v>339</v>
      </c>
      <c r="AU227" s="17" t="s">
        <v>153</v>
      </c>
    </row>
    <row r="228" spans="2:65" s="1" customFormat="1" ht="16.5" customHeight="1">
      <c r="B228" s="32"/>
      <c r="C228" s="129" t="s">
        <v>579</v>
      </c>
      <c r="D228" s="129" t="s">
        <v>141</v>
      </c>
      <c r="E228" s="130" t="s">
        <v>788</v>
      </c>
      <c r="F228" s="131" t="s">
        <v>789</v>
      </c>
      <c r="G228" s="132" t="s">
        <v>486</v>
      </c>
      <c r="H228" s="133">
        <v>100</v>
      </c>
      <c r="I228" s="134"/>
      <c r="J228" s="135">
        <f>ROUND(I228*H228,2)</f>
        <v>0</v>
      </c>
      <c r="K228" s="131" t="s">
        <v>19</v>
      </c>
      <c r="L228" s="32"/>
      <c r="M228" s="136" t="s">
        <v>19</v>
      </c>
      <c r="N228" s="137" t="s">
        <v>47</v>
      </c>
      <c r="P228" s="138">
        <f>O228*H228</f>
        <v>0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AR228" s="140" t="s">
        <v>687</v>
      </c>
      <c r="AT228" s="140" t="s">
        <v>141</v>
      </c>
      <c r="AU228" s="140" t="s">
        <v>153</v>
      </c>
      <c r="AY228" s="17" t="s">
        <v>140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7" t="s">
        <v>83</v>
      </c>
      <c r="BK228" s="141">
        <f>ROUND(I228*H228,2)</f>
        <v>0</v>
      </c>
      <c r="BL228" s="17" t="s">
        <v>687</v>
      </c>
      <c r="BM228" s="140" t="s">
        <v>790</v>
      </c>
    </row>
    <row r="229" spans="2:65" s="1" customFormat="1" ht="11.25">
      <c r="B229" s="32"/>
      <c r="D229" s="142" t="s">
        <v>147</v>
      </c>
      <c r="F229" s="143" t="s">
        <v>791</v>
      </c>
      <c r="I229" s="144"/>
      <c r="L229" s="32"/>
      <c r="M229" s="145"/>
      <c r="T229" s="53"/>
      <c r="AT229" s="17" t="s">
        <v>147</v>
      </c>
      <c r="AU229" s="17" t="s">
        <v>153</v>
      </c>
    </row>
    <row r="230" spans="2:65" s="1" customFormat="1" ht="19.5">
      <c r="B230" s="32"/>
      <c r="D230" s="142" t="s">
        <v>339</v>
      </c>
      <c r="F230" s="184" t="s">
        <v>690</v>
      </c>
      <c r="I230" s="144"/>
      <c r="L230" s="32"/>
      <c r="M230" s="145"/>
      <c r="T230" s="53"/>
      <c r="AT230" s="17" t="s">
        <v>339</v>
      </c>
      <c r="AU230" s="17" t="s">
        <v>153</v>
      </c>
    </row>
    <row r="231" spans="2:65" s="1" customFormat="1" ht="16.5" customHeight="1">
      <c r="B231" s="32"/>
      <c r="C231" s="129" t="s">
        <v>584</v>
      </c>
      <c r="D231" s="129" t="s">
        <v>141</v>
      </c>
      <c r="E231" s="130" t="s">
        <v>792</v>
      </c>
      <c r="F231" s="131" t="s">
        <v>793</v>
      </c>
      <c r="G231" s="132" t="s">
        <v>182</v>
      </c>
      <c r="H231" s="133">
        <v>50</v>
      </c>
      <c r="I231" s="134"/>
      <c r="J231" s="135">
        <f>ROUND(I231*H231,2)</f>
        <v>0</v>
      </c>
      <c r="K231" s="131" t="s">
        <v>19</v>
      </c>
      <c r="L231" s="32"/>
      <c r="M231" s="136" t="s">
        <v>19</v>
      </c>
      <c r="N231" s="137" t="s">
        <v>47</v>
      </c>
      <c r="P231" s="138">
        <f>O231*H231</f>
        <v>0</v>
      </c>
      <c r="Q231" s="138">
        <v>0</v>
      </c>
      <c r="R231" s="138">
        <f>Q231*H231</f>
        <v>0</v>
      </c>
      <c r="S231" s="138">
        <v>0</v>
      </c>
      <c r="T231" s="139">
        <f>S231*H231</f>
        <v>0</v>
      </c>
      <c r="AR231" s="140" t="s">
        <v>687</v>
      </c>
      <c r="AT231" s="140" t="s">
        <v>141</v>
      </c>
      <c r="AU231" s="140" t="s">
        <v>153</v>
      </c>
      <c r="AY231" s="17" t="s">
        <v>140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7" t="s">
        <v>83</v>
      </c>
      <c r="BK231" s="141">
        <f>ROUND(I231*H231,2)</f>
        <v>0</v>
      </c>
      <c r="BL231" s="17" t="s">
        <v>687</v>
      </c>
      <c r="BM231" s="140" t="s">
        <v>794</v>
      </c>
    </row>
    <row r="232" spans="2:65" s="1" customFormat="1" ht="11.25">
      <c r="B232" s="32"/>
      <c r="D232" s="142" t="s">
        <v>147</v>
      </c>
      <c r="F232" s="143" t="s">
        <v>795</v>
      </c>
      <c r="I232" s="144"/>
      <c r="L232" s="32"/>
      <c r="M232" s="145"/>
      <c r="T232" s="53"/>
      <c r="AT232" s="17" t="s">
        <v>147</v>
      </c>
      <c r="AU232" s="17" t="s">
        <v>153</v>
      </c>
    </row>
    <row r="233" spans="2:65" s="1" customFormat="1" ht="19.5">
      <c r="B233" s="32"/>
      <c r="D233" s="142" t="s">
        <v>339</v>
      </c>
      <c r="F233" s="184" t="s">
        <v>690</v>
      </c>
      <c r="I233" s="144"/>
      <c r="L233" s="32"/>
      <c r="M233" s="145"/>
      <c r="T233" s="53"/>
      <c r="AT233" s="17" t="s">
        <v>339</v>
      </c>
      <c r="AU233" s="17" t="s">
        <v>153</v>
      </c>
    </row>
    <row r="234" spans="2:65" s="1" customFormat="1" ht="16.5" customHeight="1">
      <c r="B234" s="32"/>
      <c r="C234" s="129" t="s">
        <v>591</v>
      </c>
      <c r="D234" s="129" t="s">
        <v>141</v>
      </c>
      <c r="E234" s="130" t="s">
        <v>796</v>
      </c>
      <c r="F234" s="131" t="s">
        <v>797</v>
      </c>
      <c r="G234" s="132" t="s">
        <v>699</v>
      </c>
      <c r="H234" s="133">
        <v>100</v>
      </c>
      <c r="I234" s="134"/>
      <c r="J234" s="135">
        <f>ROUND(I234*H234,2)</f>
        <v>0</v>
      </c>
      <c r="K234" s="131" t="s">
        <v>19</v>
      </c>
      <c r="L234" s="32"/>
      <c r="M234" s="136" t="s">
        <v>19</v>
      </c>
      <c r="N234" s="137" t="s">
        <v>47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9">
        <f>S234*H234</f>
        <v>0</v>
      </c>
      <c r="AR234" s="140" t="s">
        <v>687</v>
      </c>
      <c r="AT234" s="140" t="s">
        <v>141</v>
      </c>
      <c r="AU234" s="140" t="s">
        <v>153</v>
      </c>
      <c r="AY234" s="17" t="s">
        <v>140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7" t="s">
        <v>83</v>
      </c>
      <c r="BK234" s="141">
        <f>ROUND(I234*H234,2)</f>
        <v>0</v>
      </c>
      <c r="BL234" s="17" t="s">
        <v>687</v>
      </c>
      <c r="BM234" s="140" t="s">
        <v>798</v>
      </c>
    </row>
    <row r="235" spans="2:65" s="1" customFormat="1" ht="11.25">
      <c r="B235" s="32"/>
      <c r="D235" s="142" t="s">
        <v>147</v>
      </c>
      <c r="F235" s="143" t="s">
        <v>797</v>
      </c>
      <c r="I235" s="144"/>
      <c r="L235" s="32"/>
      <c r="M235" s="145"/>
      <c r="T235" s="53"/>
      <c r="AT235" s="17" t="s">
        <v>147</v>
      </c>
      <c r="AU235" s="17" t="s">
        <v>153</v>
      </c>
    </row>
    <row r="236" spans="2:65" s="1" customFormat="1" ht="29.25">
      <c r="B236" s="32"/>
      <c r="D236" s="142" t="s">
        <v>339</v>
      </c>
      <c r="F236" s="184" t="s">
        <v>701</v>
      </c>
      <c r="I236" s="144"/>
      <c r="L236" s="32"/>
      <c r="M236" s="145"/>
      <c r="T236" s="53"/>
      <c r="AT236" s="17" t="s">
        <v>339</v>
      </c>
      <c r="AU236" s="17" t="s">
        <v>153</v>
      </c>
    </row>
    <row r="237" spans="2:65" s="11" customFormat="1" ht="20.85" customHeight="1">
      <c r="B237" s="119"/>
      <c r="D237" s="120" t="s">
        <v>75</v>
      </c>
      <c r="E237" s="146" t="s">
        <v>799</v>
      </c>
      <c r="F237" s="146" t="s">
        <v>800</v>
      </c>
      <c r="I237" s="122"/>
      <c r="J237" s="147">
        <f>BK237</f>
        <v>0</v>
      </c>
      <c r="L237" s="119"/>
      <c r="M237" s="124"/>
      <c r="P237" s="125">
        <f>SUM(P238:P252)</f>
        <v>0</v>
      </c>
      <c r="R237" s="125">
        <f>SUM(R238:R252)</f>
        <v>0</v>
      </c>
      <c r="T237" s="126">
        <f>SUM(T238:T252)</f>
        <v>0</v>
      </c>
      <c r="AR237" s="120" t="s">
        <v>139</v>
      </c>
      <c r="AT237" s="127" t="s">
        <v>75</v>
      </c>
      <c r="AU237" s="127" t="s">
        <v>85</v>
      </c>
      <c r="AY237" s="120" t="s">
        <v>140</v>
      </c>
      <c r="BK237" s="128">
        <f>SUM(BK238:BK252)</f>
        <v>0</v>
      </c>
    </row>
    <row r="238" spans="2:65" s="1" customFormat="1" ht="16.5" customHeight="1">
      <c r="B238" s="32"/>
      <c r="C238" s="129" t="s">
        <v>596</v>
      </c>
      <c r="D238" s="129" t="s">
        <v>141</v>
      </c>
      <c r="E238" s="130" t="s">
        <v>801</v>
      </c>
      <c r="F238" s="131" t="s">
        <v>744</v>
      </c>
      <c r="G238" s="132" t="s">
        <v>144</v>
      </c>
      <c r="H238" s="133">
        <v>1</v>
      </c>
      <c r="I238" s="134"/>
      <c r="J238" s="135">
        <f>ROUND(I238*H238,2)</f>
        <v>0</v>
      </c>
      <c r="K238" s="131" t="s">
        <v>19</v>
      </c>
      <c r="L238" s="32"/>
      <c r="M238" s="136" t="s">
        <v>19</v>
      </c>
      <c r="N238" s="137" t="s">
        <v>47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687</v>
      </c>
      <c r="AT238" s="140" t="s">
        <v>141</v>
      </c>
      <c r="AU238" s="140" t="s">
        <v>153</v>
      </c>
      <c r="AY238" s="17" t="s">
        <v>140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7" t="s">
        <v>83</v>
      </c>
      <c r="BK238" s="141">
        <f>ROUND(I238*H238,2)</f>
        <v>0</v>
      </c>
      <c r="BL238" s="17" t="s">
        <v>687</v>
      </c>
      <c r="BM238" s="140" t="s">
        <v>802</v>
      </c>
    </row>
    <row r="239" spans="2:65" s="1" customFormat="1" ht="11.25">
      <c r="B239" s="32"/>
      <c r="D239" s="142" t="s">
        <v>147</v>
      </c>
      <c r="F239" s="143" t="s">
        <v>744</v>
      </c>
      <c r="I239" s="144"/>
      <c r="L239" s="32"/>
      <c r="M239" s="145"/>
      <c r="T239" s="53"/>
      <c r="AT239" s="17" t="s">
        <v>147</v>
      </c>
      <c r="AU239" s="17" t="s">
        <v>153</v>
      </c>
    </row>
    <row r="240" spans="2:65" s="1" customFormat="1" ht="19.5">
      <c r="B240" s="32"/>
      <c r="D240" s="142" t="s">
        <v>339</v>
      </c>
      <c r="F240" s="184" t="s">
        <v>690</v>
      </c>
      <c r="I240" s="144"/>
      <c r="L240" s="32"/>
      <c r="M240" s="145"/>
      <c r="T240" s="53"/>
      <c r="AT240" s="17" t="s">
        <v>339</v>
      </c>
      <c r="AU240" s="17" t="s">
        <v>153</v>
      </c>
    </row>
    <row r="241" spans="2:65" s="1" customFormat="1" ht="16.5" customHeight="1">
      <c r="B241" s="32"/>
      <c r="C241" s="129" t="s">
        <v>601</v>
      </c>
      <c r="D241" s="129" t="s">
        <v>141</v>
      </c>
      <c r="E241" s="130" t="s">
        <v>803</v>
      </c>
      <c r="F241" s="131" t="s">
        <v>804</v>
      </c>
      <c r="G241" s="132" t="s">
        <v>144</v>
      </c>
      <c r="H241" s="133">
        <v>1</v>
      </c>
      <c r="I241" s="134"/>
      <c r="J241" s="135">
        <f>ROUND(I241*H241,2)</f>
        <v>0</v>
      </c>
      <c r="K241" s="131" t="s">
        <v>19</v>
      </c>
      <c r="L241" s="32"/>
      <c r="M241" s="136" t="s">
        <v>19</v>
      </c>
      <c r="N241" s="137" t="s">
        <v>47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9">
        <f>S241*H241</f>
        <v>0</v>
      </c>
      <c r="AR241" s="140" t="s">
        <v>687</v>
      </c>
      <c r="AT241" s="140" t="s">
        <v>141</v>
      </c>
      <c r="AU241" s="140" t="s">
        <v>153</v>
      </c>
      <c r="AY241" s="17" t="s">
        <v>140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7" t="s">
        <v>83</v>
      </c>
      <c r="BK241" s="141">
        <f>ROUND(I241*H241,2)</f>
        <v>0</v>
      </c>
      <c r="BL241" s="17" t="s">
        <v>687</v>
      </c>
      <c r="BM241" s="140" t="s">
        <v>805</v>
      </c>
    </row>
    <row r="242" spans="2:65" s="1" customFormat="1" ht="11.25">
      <c r="B242" s="32"/>
      <c r="D242" s="142" t="s">
        <v>147</v>
      </c>
      <c r="F242" s="143" t="s">
        <v>804</v>
      </c>
      <c r="I242" s="144"/>
      <c r="L242" s="32"/>
      <c r="M242" s="145"/>
      <c r="T242" s="53"/>
      <c r="AT242" s="17" t="s">
        <v>147</v>
      </c>
      <c r="AU242" s="17" t="s">
        <v>153</v>
      </c>
    </row>
    <row r="243" spans="2:65" s="1" customFormat="1" ht="19.5">
      <c r="B243" s="32"/>
      <c r="D243" s="142" t="s">
        <v>339</v>
      </c>
      <c r="F243" s="184" t="s">
        <v>690</v>
      </c>
      <c r="I243" s="144"/>
      <c r="L243" s="32"/>
      <c r="M243" s="145"/>
      <c r="T243" s="53"/>
      <c r="AT243" s="17" t="s">
        <v>339</v>
      </c>
      <c r="AU243" s="17" t="s">
        <v>153</v>
      </c>
    </row>
    <row r="244" spans="2:65" s="1" customFormat="1" ht="16.5" customHeight="1">
      <c r="B244" s="32"/>
      <c r="C244" s="129" t="s">
        <v>606</v>
      </c>
      <c r="D244" s="129" t="s">
        <v>141</v>
      </c>
      <c r="E244" s="130" t="s">
        <v>806</v>
      </c>
      <c r="F244" s="131" t="s">
        <v>768</v>
      </c>
      <c r="G244" s="132" t="s">
        <v>144</v>
      </c>
      <c r="H244" s="133">
        <v>1</v>
      </c>
      <c r="I244" s="134"/>
      <c r="J244" s="135">
        <f>ROUND(I244*H244,2)</f>
        <v>0</v>
      </c>
      <c r="K244" s="131" t="s">
        <v>19</v>
      </c>
      <c r="L244" s="32"/>
      <c r="M244" s="136" t="s">
        <v>19</v>
      </c>
      <c r="N244" s="137" t="s">
        <v>47</v>
      </c>
      <c r="P244" s="138">
        <f>O244*H244</f>
        <v>0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687</v>
      </c>
      <c r="AT244" s="140" t="s">
        <v>141</v>
      </c>
      <c r="AU244" s="140" t="s">
        <v>153</v>
      </c>
      <c r="AY244" s="17" t="s">
        <v>140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7" t="s">
        <v>83</v>
      </c>
      <c r="BK244" s="141">
        <f>ROUND(I244*H244,2)</f>
        <v>0</v>
      </c>
      <c r="BL244" s="17" t="s">
        <v>687</v>
      </c>
      <c r="BM244" s="140" t="s">
        <v>807</v>
      </c>
    </row>
    <row r="245" spans="2:65" s="1" customFormat="1" ht="11.25">
      <c r="B245" s="32"/>
      <c r="D245" s="142" t="s">
        <v>147</v>
      </c>
      <c r="F245" s="143" t="s">
        <v>768</v>
      </c>
      <c r="I245" s="144"/>
      <c r="L245" s="32"/>
      <c r="M245" s="145"/>
      <c r="T245" s="53"/>
      <c r="AT245" s="17" t="s">
        <v>147</v>
      </c>
      <c r="AU245" s="17" t="s">
        <v>153</v>
      </c>
    </row>
    <row r="246" spans="2:65" s="1" customFormat="1" ht="19.5">
      <c r="B246" s="32"/>
      <c r="D246" s="142" t="s">
        <v>339</v>
      </c>
      <c r="F246" s="184" t="s">
        <v>690</v>
      </c>
      <c r="I246" s="144"/>
      <c r="L246" s="32"/>
      <c r="M246" s="145"/>
      <c r="T246" s="53"/>
      <c r="AT246" s="17" t="s">
        <v>339</v>
      </c>
      <c r="AU246" s="17" t="s">
        <v>153</v>
      </c>
    </row>
    <row r="247" spans="2:65" s="1" customFormat="1" ht="16.5" customHeight="1">
      <c r="B247" s="32"/>
      <c r="C247" s="129" t="s">
        <v>608</v>
      </c>
      <c r="D247" s="129" t="s">
        <v>141</v>
      </c>
      <c r="E247" s="130" t="s">
        <v>808</v>
      </c>
      <c r="F247" s="131" t="s">
        <v>809</v>
      </c>
      <c r="G247" s="132" t="s">
        <v>182</v>
      </c>
      <c r="H247" s="133">
        <v>20</v>
      </c>
      <c r="I247" s="134"/>
      <c r="J247" s="135">
        <f>ROUND(I247*H247,2)</f>
        <v>0</v>
      </c>
      <c r="K247" s="131" t="s">
        <v>19</v>
      </c>
      <c r="L247" s="32"/>
      <c r="M247" s="136" t="s">
        <v>19</v>
      </c>
      <c r="N247" s="137" t="s">
        <v>47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687</v>
      </c>
      <c r="AT247" s="140" t="s">
        <v>141</v>
      </c>
      <c r="AU247" s="140" t="s">
        <v>153</v>
      </c>
      <c r="AY247" s="17" t="s">
        <v>140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7" t="s">
        <v>83</v>
      </c>
      <c r="BK247" s="141">
        <f>ROUND(I247*H247,2)</f>
        <v>0</v>
      </c>
      <c r="BL247" s="17" t="s">
        <v>687</v>
      </c>
      <c r="BM247" s="140" t="s">
        <v>810</v>
      </c>
    </row>
    <row r="248" spans="2:65" s="1" customFormat="1" ht="11.25">
      <c r="B248" s="32"/>
      <c r="D248" s="142" t="s">
        <v>147</v>
      </c>
      <c r="F248" s="143" t="s">
        <v>811</v>
      </c>
      <c r="I248" s="144"/>
      <c r="L248" s="32"/>
      <c r="M248" s="145"/>
      <c r="T248" s="53"/>
      <c r="AT248" s="17" t="s">
        <v>147</v>
      </c>
      <c r="AU248" s="17" t="s">
        <v>153</v>
      </c>
    </row>
    <row r="249" spans="2:65" s="1" customFormat="1" ht="19.5">
      <c r="B249" s="32"/>
      <c r="D249" s="142" t="s">
        <v>339</v>
      </c>
      <c r="F249" s="184" t="s">
        <v>690</v>
      </c>
      <c r="I249" s="144"/>
      <c r="L249" s="32"/>
      <c r="M249" s="145"/>
      <c r="T249" s="53"/>
      <c r="AT249" s="17" t="s">
        <v>339</v>
      </c>
      <c r="AU249" s="17" t="s">
        <v>153</v>
      </c>
    </row>
    <row r="250" spans="2:65" s="1" customFormat="1" ht="16.5" customHeight="1">
      <c r="B250" s="32"/>
      <c r="C250" s="129" t="s">
        <v>611</v>
      </c>
      <c r="D250" s="129" t="s">
        <v>141</v>
      </c>
      <c r="E250" s="130" t="s">
        <v>812</v>
      </c>
      <c r="F250" s="131" t="s">
        <v>753</v>
      </c>
      <c r="G250" s="132" t="s">
        <v>699</v>
      </c>
      <c r="H250" s="133">
        <v>20</v>
      </c>
      <c r="I250" s="134"/>
      <c r="J250" s="135">
        <f>ROUND(I250*H250,2)</f>
        <v>0</v>
      </c>
      <c r="K250" s="131" t="s">
        <v>19</v>
      </c>
      <c r="L250" s="32"/>
      <c r="M250" s="136" t="s">
        <v>19</v>
      </c>
      <c r="N250" s="137" t="s">
        <v>47</v>
      </c>
      <c r="P250" s="138">
        <f>O250*H250</f>
        <v>0</v>
      </c>
      <c r="Q250" s="138">
        <v>0</v>
      </c>
      <c r="R250" s="138">
        <f>Q250*H250</f>
        <v>0</v>
      </c>
      <c r="S250" s="138">
        <v>0</v>
      </c>
      <c r="T250" s="139">
        <f>S250*H250</f>
        <v>0</v>
      </c>
      <c r="AR250" s="140" t="s">
        <v>687</v>
      </c>
      <c r="AT250" s="140" t="s">
        <v>141</v>
      </c>
      <c r="AU250" s="140" t="s">
        <v>153</v>
      </c>
      <c r="AY250" s="17" t="s">
        <v>140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7" t="s">
        <v>83</v>
      </c>
      <c r="BK250" s="141">
        <f>ROUND(I250*H250,2)</f>
        <v>0</v>
      </c>
      <c r="BL250" s="17" t="s">
        <v>687</v>
      </c>
      <c r="BM250" s="140" t="s">
        <v>813</v>
      </c>
    </row>
    <row r="251" spans="2:65" s="1" customFormat="1" ht="11.25">
      <c r="B251" s="32"/>
      <c r="D251" s="142" t="s">
        <v>147</v>
      </c>
      <c r="F251" s="143" t="s">
        <v>753</v>
      </c>
      <c r="I251" s="144"/>
      <c r="L251" s="32"/>
      <c r="M251" s="145"/>
      <c r="T251" s="53"/>
      <c r="AT251" s="17" t="s">
        <v>147</v>
      </c>
      <c r="AU251" s="17" t="s">
        <v>153</v>
      </c>
    </row>
    <row r="252" spans="2:65" s="1" customFormat="1" ht="29.25">
      <c r="B252" s="32"/>
      <c r="D252" s="142" t="s">
        <v>339</v>
      </c>
      <c r="F252" s="184" t="s">
        <v>701</v>
      </c>
      <c r="I252" s="144"/>
      <c r="L252" s="32"/>
      <c r="M252" s="145"/>
      <c r="T252" s="53"/>
      <c r="AT252" s="17" t="s">
        <v>339</v>
      </c>
      <c r="AU252" s="17" t="s">
        <v>153</v>
      </c>
    </row>
    <row r="253" spans="2:65" s="11" customFormat="1" ht="22.9" customHeight="1">
      <c r="B253" s="119"/>
      <c r="D253" s="120" t="s">
        <v>75</v>
      </c>
      <c r="E253" s="146" t="s">
        <v>814</v>
      </c>
      <c r="F253" s="146" t="s">
        <v>815</v>
      </c>
      <c r="I253" s="122"/>
      <c r="J253" s="147">
        <f>BK253</f>
        <v>0</v>
      </c>
      <c r="L253" s="119"/>
      <c r="M253" s="124"/>
      <c r="P253" s="125">
        <f>P254+P273</f>
        <v>0</v>
      </c>
      <c r="R253" s="125">
        <f>R254+R273</f>
        <v>0</v>
      </c>
      <c r="T253" s="126">
        <f>T254+T273</f>
        <v>0</v>
      </c>
      <c r="AR253" s="120" t="s">
        <v>139</v>
      </c>
      <c r="AT253" s="127" t="s">
        <v>75</v>
      </c>
      <c r="AU253" s="127" t="s">
        <v>83</v>
      </c>
      <c r="AY253" s="120" t="s">
        <v>140</v>
      </c>
      <c r="BK253" s="128">
        <f>BK254+BK273</f>
        <v>0</v>
      </c>
    </row>
    <row r="254" spans="2:65" s="11" customFormat="1" ht="20.85" customHeight="1">
      <c r="B254" s="119"/>
      <c r="D254" s="120" t="s">
        <v>75</v>
      </c>
      <c r="E254" s="146" t="s">
        <v>816</v>
      </c>
      <c r="F254" s="146" t="s">
        <v>817</v>
      </c>
      <c r="I254" s="122"/>
      <c r="J254" s="147">
        <f>BK254</f>
        <v>0</v>
      </c>
      <c r="L254" s="119"/>
      <c r="M254" s="124"/>
      <c r="P254" s="125">
        <f>SUM(P255:P272)</f>
        <v>0</v>
      </c>
      <c r="R254" s="125">
        <f>SUM(R255:R272)</f>
        <v>0</v>
      </c>
      <c r="T254" s="126">
        <f>SUM(T255:T272)</f>
        <v>0</v>
      </c>
      <c r="AR254" s="120" t="s">
        <v>139</v>
      </c>
      <c r="AT254" s="127" t="s">
        <v>75</v>
      </c>
      <c r="AU254" s="127" t="s">
        <v>85</v>
      </c>
      <c r="AY254" s="120" t="s">
        <v>140</v>
      </c>
      <c r="BK254" s="128">
        <f>SUM(BK255:BK272)</f>
        <v>0</v>
      </c>
    </row>
    <row r="255" spans="2:65" s="1" customFormat="1" ht="16.5" customHeight="1">
      <c r="B255" s="32"/>
      <c r="C255" s="129" t="s">
        <v>618</v>
      </c>
      <c r="D255" s="129" t="s">
        <v>141</v>
      </c>
      <c r="E255" s="130" t="s">
        <v>818</v>
      </c>
      <c r="F255" s="131" t="s">
        <v>819</v>
      </c>
      <c r="G255" s="132" t="s">
        <v>144</v>
      </c>
      <c r="H255" s="133">
        <v>1</v>
      </c>
      <c r="I255" s="134"/>
      <c r="J255" s="135">
        <f>ROUND(I255*H255,2)</f>
        <v>0</v>
      </c>
      <c r="K255" s="131" t="s">
        <v>19</v>
      </c>
      <c r="L255" s="32"/>
      <c r="M255" s="136" t="s">
        <v>19</v>
      </c>
      <c r="N255" s="137" t="s">
        <v>47</v>
      </c>
      <c r="P255" s="138">
        <f>O255*H255</f>
        <v>0</v>
      </c>
      <c r="Q255" s="138">
        <v>0</v>
      </c>
      <c r="R255" s="138">
        <f>Q255*H255</f>
        <v>0</v>
      </c>
      <c r="S255" s="138">
        <v>0</v>
      </c>
      <c r="T255" s="139">
        <f>S255*H255</f>
        <v>0</v>
      </c>
      <c r="AR255" s="140" t="s">
        <v>687</v>
      </c>
      <c r="AT255" s="140" t="s">
        <v>141</v>
      </c>
      <c r="AU255" s="140" t="s">
        <v>153</v>
      </c>
      <c r="AY255" s="17" t="s">
        <v>140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7" t="s">
        <v>83</v>
      </c>
      <c r="BK255" s="141">
        <f>ROUND(I255*H255,2)</f>
        <v>0</v>
      </c>
      <c r="BL255" s="17" t="s">
        <v>687</v>
      </c>
      <c r="BM255" s="140" t="s">
        <v>820</v>
      </c>
    </row>
    <row r="256" spans="2:65" s="1" customFormat="1" ht="11.25">
      <c r="B256" s="32"/>
      <c r="D256" s="142" t="s">
        <v>147</v>
      </c>
      <c r="F256" s="143" t="s">
        <v>821</v>
      </c>
      <c r="I256" s="144"/>
      <c r="L256" s="32"/>
      <c r="M256" s="145"/>
      <c r="T256" s="53"/>
      <c r="AT256" s="17" t="s">
        <v>147</v>
      </c>
      <c r="AU256" s="17" t="s">
        <v>153</v>
      </c>
    </row>
    <row r="257" spans="2:65" s="1" customFormat="1" ht="19.5">
      <c r="B257" s="32"/>
      <c r="D257" s="142" t="s">
        <v>339</v>
      </c>
      <c r="F257" s="184" t="s">
        <v>690</v>
      </c>
      <c r="I257" s="144"/>
      <c r="L257" s="32"/>
      <c r="M257" s="145"/>
      <c r="T257" s="53"/>
      <c r="AT257" s="17" t="s">
        <v>339</v>
      </c>
      <c r="AU257" s="17" t="s">
        <v>153</v>
      </c>
    </row>
    <row r="258" spans="2:65" s="1" customFormat="1" ht="16.5" customHeight="1">
      <c r="B258" s="32"/>
      <c r="C258" s="129" t="s">
        <v>623</v>
      </c>
      <c r="D258" s="129" t="s">
        <v>141</v>
      </c>
      <c r="E258" s="130" t="s">
        <v>822</v>
      </c>
      <c r="F258" s="131" t="s">
        <v>768</v>
      </c>
      <c r="G258" s="132" t="s">
        <v>144</v>
      </c>
      <c r="H258" s="133">
        <v>1</v>
      </c>
      <c r="I258" s="134"/>
      <c r="J258" s="135">
        <f>ROUND(I258*H258,2)</f>
        <v>0</v>
      </c>
      <c r="K258" s="131" t="s">
        <v>19</v>
      </c>
      <c r="L258" s="32"/>
      <c r="M258" s="136" t="s">
        <v>19</v>
      </c>
      <c r="N258" s="137" t="s">
        <v>47</v>
      </c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AR258" s="140" t="s">
        <v>687</v>
      </c>
      <c r="AT258" s="140" t="s">
        <v>141</v>
      </c>
      <c r="AU258" s="140" t="s">
        <v>153</v>
      </c>
      <c r="AY258" s="17" t="s">
        <v>140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7" t="s">
        <v>83</v>
      </c>
      <c r="BK258" s="141">
        <f>ROUND(I258*H258,2)</f>
        <v>0</v>
      </c>
      <c r="BL258" s="17" t="s">
        <v>687</v>
      </c>
      <c r="BM258" s="140" t="s">
        <v>823</v>
      </c>
    </row>
    <row r="259" spans="2:65" s="1" customFormat="1" ht="11.25">
      <c r="B259" s="32"/>
      <c r="D259" s="142" t="s">
        <v>147</v>
      </c>
      <c r="F259" s="143" t="s">
        <v>768</v>
      </c>
      <c r="I259" s="144"/>
      <c r="L259" s="32"/>
      <c r="M259" s="145"/>
      <c r="T259" s="53"/>
      <c r="AT259" s="17" t="s">
        <v>147</v>
      </c>
      <c r="AU259" s="17" t="s">
        <v>153</v>
      </c>
    </row>
    <row r="260" spans="2:65" s="1" customFormat="1" ht="19.5">
      <c r="B260" s="32"/>
      <c r="D260" s="142" t="s">
        <v>339</v>
      </c>
      <c r="F260" s="184" t="s">
        <v>690</v>
      </c>
      <c r="I260" s="144"/>
      <c r="L260" s="32"/>
      <c r="M260" s="145"/>
      <c r="T260" s="53"/>
      <c r="AT260" s="17" t="s">
        <v>339</v>
      </c>
      <c r="AU260" s="17" t="s">
        <v>153</v>
      </c>
    </row>
    <row r="261" spans="2:65" s="1" customFormat="1" ht="16.5" customHeight="1">
      <c r="B261" s="32"/>
      <c r="C261" s="129" t="s">
        <v>824</v>
      </c>
      <c r="D261" s="129" t="s">
        <v>141</v>
      </c>
      <c r="E261" s="130" t="s">
        <v>825</v>
      </c>
      <c r="F261" s="131" t="s">
        <v>826</v>
      </c>
      <c r="G261" s="132" t="s">
        <v>185</v>
      </c>
      <c r="H261" s="133">
        <v>20</v>
      </c>
      <c r="I261" s="134"/>
      <c r="J261" s="135">
        <f>ROUND(I261*H261,2)</f>
        <v>0</v>
      </c>
      <c r="K261" s="131" t="s">
        <v>19</v>
      </c>
      <c r="L261" s="32"/>
      <c r="M261" s="136" t="s">
        <v>19</v>
      </c>
      <c r="N261" s="137" t="s">
        <v>47</v>
      </c>
      <c r="P261" s="138">
        <f>O261*H261</f>
        <v>0</v>
      </c>
      <c r="Q261" s="138">
        <v>0</v>
      </c>
      <c r="R261" s="138">
        <f>Q261*H261</f>
        <v>0</v>
      </c>
      <c r="S261" s="138">
        <v>0</v>
      </c>
      <c r="T261" s="139">
        <f>S261*H261</f>
        <v>0</v>
      </c>
      <c r="AR261" s="140" t="s">
        <v>687</v>
      </c>
      <c r="AT261" s="140" t="s">
        <v>141</v>
      </c>
      <c r="AU261" s="140" t="s">
        <v>153</v>
      </c>
      <c r="AY261" s="17" t="s">
        <v>140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7" t="s">
        <v>83</v>
      </c>
      <c r="BK261" s="141">
        <f>ROUND(I261*H261,2)</f>
        <v>0</v>
      </c>
      <c r="BL261" s="17" t="s">
        <v>687</v>
      </c>
      <c r="BM261" s="140" t="s">
        <v>827</v>
      </c>
    </row>
    <row r="262" spans="2:65" s="1" customFormat="1" ht="11.25">
      <c r="B262" s="32"/>
      <c r="D262" s="142" t="s">
        <v>147</v>
      </c>
      <c r="F262" s="143" t="s">
        <v>826</v>
      </c>
      <c r="I262" s="144"/>
      <c r="L262" s="32"/>
      <c r="M262" s="145"/>
      <c r="T262" s="53"/>
      <c r="AT262" s="17" t="s">
        <v>147</v>
      </c>
      <c r="AU262" s="17" t="s">
        <v>153</v>
      </c>
    </row>
    <row r="263" spans="2:65" s="1" customFormat="1" ht="19.5">
      <c r="B263" s="32"/>
      <c r="D263" s="142" t="s">
        <v>339</v>
      </c>
      <c r="F263" s="184" t="s">
        <v>690</v>
      </c>
      <c r="I263" s="144"/>
      <c r="L263" s="32"/>
      <c r="M263" s="145"/>
      <c r="T263" s="53"/>
      <c r="AT263" s="17" t="s">
        <v>339</v>
      </c>
      <c r="AU263" s="17" t="s">
        <v>153</v>
      </c>
    </row>
    <row r="264" spans="2:65" s="1" customFormat="1" ht="16.5" customHeight="1">
      <c r="B264" s="32"/>
      <c r="C264" s="129" t="s">
        <v>828</v>
      </c>
      <c r="D264" s="129" t="s">
        <v>141</v>
      </c>
      <c r="E264" s="130" t="s">
        <v>829</v>
      </c>
      <c r="F264" s="131" t="s">
        <v>830</v>
      </c>
      <c r="G264" s="132" t="s">
        <v>182</v>
      </c>
      <c r="H264" s="133">
        <v>100</v>
      </c>
      <c r="I264" s="134"/>
      <c r="J264" s="135">
        <f>ROUND(I264*H264,2)</f>
        <v>0</v>
      </c>
      <c r="K264" s="131" t="s">
        <v>19</v>
      </c>
      <c r="L264" s="32"/>
      <c r="M264" s="136" t="s">
        <v>19</v>
      </c>
      <c r="N264" s="137" t="s">
        <v>47</v>
      </c>
      <c r="P264" s="138">
        <f>O264*H264</f>
        <v>0</v>
      </c>
      <c r="Q264" s="138">
        <v>0</v>
      </c>
      <c r="R264" s="138">
        <f>Q264*H264</f>
        <v>0</v>
      </c>
      <c r="S264" s="138">
        <v>0</v>
      </c>
      <c r="T264" s="139">
        <f>S264*H264</f>
        <v>0</v>
      </c>
      <c r="AR264" s="140" t="s">
        <v>687</v>
      </c>
      <c r="AT264" s="140" t="s">
        <v>141</v>
      </c>
      <c r="AU264" s="140" t="s">
        <v>153</v>
      </c>
      <c r="AY264" s="17" t="s">
        <v>140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7" t="s">
        <v>83</v>
      </c>
      <c r="BK264" s="141">
        <f>ROUND(I264*H264,2)</f>
        <v>0</v>
      </c>
      <c r="BL264" s="17" t="s">
        <v>687</v>
      </c>
      <c r="BM264" s="140" t="s">
        <v>831</v>
      </c>
    </row>
    <row r="265" spans="2:65" s="1" customFormat="1" ht="11.25">
      <c r="B265" s="32"/>
      <c r="D265" s="142" t="s">
        <v>147</v>
      </c>
      <c r="F265" s="143" t="s">
        <v>830</v>
      </c>
      <c r="I265" s="144"/>
      <c r="L265" s="32"/>
      <c r="M265" s="145"/>
      <c r="T265" s="53"/>
      <c r="AT265" s="17" t="s">
        <v>147</v>
      </c>
      <c r="AU265" s="17" t="s">
        <v>153</v>
      </c>
    </row>
    <row r="266" spans="2:65" s="1" customFormat="1" ht="19.5">
      <c r="B266" s="32"/>
      <c r="D266" s="142" t="s">
        <v>339</v>
      </c>
      <c r="F266" s="184" t="s">
        <v>690</v>
      </c>
      <c r="I266" s="144"/>
      <c r="L266" s="32"/>
      <c r="M266" s="145"/>
      <c r="T266" s="53"/>
      <c r="AT266" s="17" t="s">
        <v>339</v>
      </c>
      <c r="AU266" s="17" t="s">
        <v>153</v>
      </c>
    </row>
    <row r="267" spans="2:65" s="1" customFormat="1" ht="16.5" customHeight="1">
      <c r="B267" s="32"/>
      <c r="C267" s="129" t="s">
        <v>832</v>
      </c>
      <c r="D267" s="129" t="s">
        <v>141</v>
      </c>
      <c r="E267" s="130" t="s">
        <v>833</v>
      </c>
      <c r="F267" s="131" t="s">
        <v>753</v>
      </c>
      <c r="G267" s="132" t="s">
        <v>699</v>
      </c>
      <c r="H267" s="133">
        <v>20</v>
      </c>
      <c r="I267" s="134"/>
      <c r="J267" s="135">
        <f>ROUND(I267*H267,2)</f>
        <v>0</v>
      </c>
      <c r="K267" s="131" t="s">
        <v>19</v>
      </c>
      <c r="L267" s="32"/>
      <c r="M267" s="136" t="s">
        <v>19</v>
      </c>
      <c r="N267" s="137" t="s">
        <v>47</v>
      </c>
      <c r="P267" s="138">
        <f>O267*H267</f>
        <v>0</v>
      </c>
      <c r="Q267" s="138">
        <v>0</v>
      </c>
      <c r="R267" s="138">
        <f>Q267*H267</f>
        <v>0</v>
      </c>
      <c r="S267" s="138">
        <v>0</v>
      </c>
      <c r="T267" s="139">
        <f>S267*H267</f>
        <v>0</v>
      </c>
      <c r="AR267" s="140" t="s">
        <v>687</v>
      </c>
      <c r="AT267" s="140" t="s">
        <v>141</v>
      </c>
      <c r="AU267" s="140" t="s">
        <v>153</v>
      </c>
      <c r="AY267" s="17" t="s">
        <v>140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7" t="s">
        <v>83</v>
      </c>
      <c r="BK267" s="141">
        <f>ROUND(I267*H267,2)</f>
        <v>0</v>
      </c>
      <c r="BL267" s="17" t="s">
        <v>687</v>
      </c>
      <c r="BM267" s="140" t="s">
        <v>834</v>
      </c>
    </row>
    <row r="268" spans="2:65" s="1" customFormat="1" ht="11.25">
      <c r="B268" s="32"/>
      <c r="D268" s="142" t="s">
        <v>147</v>
      </c>
      <c r="F268" s="143" t="s">
        <v>753</v>
      </c>
      <c r="I268" s="144"/>
      <c r="L268" s="32"/>
      <c r="M268" s="145"/>
      <c r="T268" s="53"/>
      <c r="AT268" s="17" t="s">
        <v>147</v>
      </c>
      <c r="AU268" s="17" t="s">
        <v>153</v>
      </c>
    </row>
    <row r="269" spans="2:65" s="1" customFormat="1" ht="29.25">
      <c r="B269" s="32"/>
      <c r="D269" s="142" t="s">
        <v>339</v>
      </c>
      <c r="F269" s="184" t="s">
        <v>701</v>
      </c>
      <c r="I269" s="144"/>
      <c r="L269" s="32"/>
      <c r="M269" s="145"/>
      <c r="T269" s="53"/>
      <c r="AT269" s="17" t="s">
        <v>339</v>
      </c>
      <c r="AU269" s="17" t="s">
        <v>153</v>
      </c>
    </row>
    <row r="270" spans="2:65" s="1" customFormat="1" ht="16.5" customHeight="1">
      <c r="B270" s="32"/>
      <c r="C270" s="129" t="s">
        <v>835</v>
      </c>
      <c r="D270" s="129" t="s">
        <v>141</v>
      </c>
      <c r="E270" s="130" t="s">
        <v>836</v>
      </c>
      <c r="F270" s="131" t="s">
        <v>782</v>
      </c>
      <c r="G270" s="132" t="s">
        <v>144</v>
      </c>
      <c r="H270" s="133">
        <v>1</v>
      </c>
      <c r="I270" s="134"/>
      <c r="J270" s="135">
        <f>ROUND(I270*H270,2)</f>
        <v>0</v>
      </c>
      <c r="K270" s="131" t="s">
        <v>19</v>
      </c>
      <c r="L270" s="32"/>
      <c r="M270" s="136" t="s">
        <v>19</v>
      </c>
      <c r="N270" s="137" t="s">
        <v>47</v>
      </c>
      <c r="P270" s="138">
        <f>O270*H270</f>
        <v>0</v>
      </c>
      <c r="Q270" s="138">
        <v>0</v>
      </c>
      <c r="R270" s="138">
        <f>Q270*H270</f>
        <v>0</v>
      </c>
      <c r="S270" s="138">
        <v>0</v>
      </c>
      <c r="T270" s="139">
        <f>S270*H270</f>
        <v>0</v>
      </c>
      <c r="AR270" s="140" t="s">
        <v>687</v>
      </c>
      <c r="AT270" s="140" t="s">
        <v>141</v>
      </c>
      <c r="AU270" s="140" t="s">
        <v>153</v>
      </c>
      <c r="AY270" s="17" t="s">
        <v>140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7" t="s">
        <v>83</v>
      </c>
      <c r="BK270" s="141">
        <f>ROUND(I270*H270,2)</f>
        <v>0</v>
      </c>
      <c r="BL270" s="17" t="s">
        <v>687</v>
      </c>
      <c r="BM270" s="140" t="s">
        <v>837</v>
      </c>
    </row>
    <row r="271" spans="2:65" s="1" customFormat="1" ht="11.25">
      <c r="B271" s="32"/>
      <c r="D271" s="142" t="s">
        <v>147</v>
      </c>
      <c r="F271" s="143" t="s">
        <v>782</v>
      </c>
      <c r="I271" s="144"/>
      <c r="L271" s="32"/>
      <c r="M271" s="145"/>
      <c r="T271" s="53"/>
      <c r="AT271" s="17" t="s">
        <v>147</v>
      </c>
      <c r="AU271" s="17" t="s">
        <v>153</v>
      </c>
    </row>
    <row r="272" spans="2:65" s="1" customFormat="1" ht="19.5">
      <c r="B272" s="32"/>
      <c r="D272" s="142" t="s">
        <v>339</v>
      </c>
      <c r="F272" s="184" t="s">
        <v>690</v>
      </c>
      <c r="I272" s="144"/>
      <c r="L272" s="32"/>
      <c r="M272" s="145"/>
      <c r="T272" s="53"/>
      <c r="AT272" s="17" t="s">
        <v>339</v>
      </c>
      <c r="AU272" s="17" t="s">
        <v>153</v>
      </c>
    </row>
    <row r="273" spans="2:65" s="11" customFormat="1" ht="20.85" customHeight="1">
      <c r="B273" s="119"/>
      <c r="D273" s="120" t="s">
        <v>75</v>
      </c>
      <c r="E273" s="146" t="s">
        <v>838</v>
      </c>
      <c r="F273" s="146" t="s">
        <v>785</v>
      </c>
      <c r="I273" s="122"/>
      <c r="J273" s="147">
        <f>BK273</f>
        <v>0</v>
      </c>
      <c r="L273" s="119"/>
      <c r="M273" s="124"/>
      <c r="P273" s="125">
        <f>SUM(P274:P285)</f>
        <v>0</v>
      </c>
      <c r="R273" s="125">
        <f>SUM(R274:R285)</f>
        <v>0</v>
      </c>
      <c r="T273" s="126">
        <f>SUM(T274:T285)</f>
        <v>0</v>
      </c>
      <c r="AR273" s="120" t="s">
        <v>139</v>
      </c>
      <c r="AT273" s="127" t="s">
        <v>75</v>
      </c>
      <c r="AU273" s="127" t="s">
        <v>85</v>
      </c>
      <c r="AY273" s="120" t="s">
        <v>140</v>
      </c>
      <c r="BK273" s="128">
        <f>SUM(BK274:BK285)</f>
        <v>0</v>
      </c>
    </row>
    <row r="274" spans="2:65" s="1" customFormat="1" ht="16.5" customHeight="1">
      <c r="B274" s="32"/>
      <c r="C274" s="129" t="s">
        <v>839</v>
      </c>
      <c r="D274" s="129" t="s">
        <v>141</v>
      </c>
      <c r="E274" s="130" t="s">
        <v>840</v>
      </c>
      <c r="F274" s="131" t="s">
        <v>744</v>
      </c>
      <c r="G274" s="132" t="s">
        <v>144</v>
      </c>
      <c r="H274" s="133">
        <v>1</v>
      </c>
      <c r="I274" s="134"/>
      <c r="J274" s="135">
        <f>ROUND(I274*H274,2)</f>
        <v>0</v>
      </c>
      <c r="K274" s="131" t="s">
        <v>19</v>
      </c>
      <c r="L274" s="32"/>
      <c r="M274" s="136" t="s">
        <v>19</v>
      </c>
      <c r="N274" s="137" t="s">
        <v>47</v>
      </c>
      <c r="P274" s="138">
        <f>O274*H274</f>
        <v>0</v>
      </c>
      <c r="Q274" s="138">
        <v>0</v>
      </c>
      <c r="R274" s="138">
        <f>Q274*H274</f>
        <v>0</v>
      </c>
      <c r="S274" s="138">
        <v>0</v>
      </c>
      <c r="T274" s="139">
        <f>S274*H274</f>
        <v>0</v>
      </c>
      <c r="AR274" s="140" t="s">
        <v>687</v>
      </c>
      <c r="AT274" s="140" t="s">
        <v>141</v>
      </c>
      <c r="AU274" s="140" t="s">
        <v>153</v>
      </c>
      <c r="AY274" s="17" t="s">
        <v>140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7" t="s">
        <v>83</v>
      </c>
      <c r="BK274" s="141">
        <f>ROUND(I274*H274,2)</f>
        <v>0</v>
      </c>
      <c r="BL274" s="17" t="s">
        <v>687</v>
      </c>
      <c r="BM274" s="140" t="s">
        <v>841</v>
      </c>
    </row>
    <row r="275" spans="2:65" s="1" customFormat="1" ht="11.25">
      <c r="B275" s="32"/>
      <c r="D275" s="142" t="s">
        <v>147</v>
      </c>
      <c r="F275" s="143" t="s">
        <v>744</v>
      </c>
      <c r="I275" s="144"/>
      <c r="L275" s="32"/>
      <c r="M275" s="145"/>
      <c r="T275" s="53"/>
      <c r="AT275" s="17" t="s">
        <v>147</v>
      </c>
      <c r="AU275" s="17" t="s">
        <v>153</v>
      </c>
    </row>
    <row r="276" spans="2:65" s="1" customFormat="1" ht="19.5">
      <c r="B276" s="32"/>
      <c r="D276" s="142" t="s">
        <v>339</v>
      </c>
      <c r="F276" s="184" t="s">
        <v>690</v>
      </c>
      <c r="I276" s="144"/>
      <c r="L276" s="32"/>
      <c r="M276" s="145"/>
      <c r="T276" s="53"/>
      <c r="AT276" s="17" t="s">
        <v>339</v>
      </c>
      <c r="AU276" s="17" t="s">
        <v>153</v>
      </c>
    </row>
    <row r="277" spans="2:65" s="1" customFormat="1" ht="16.5" customHeight="1">
      <c r="B277" s="32"/>
      <c r="C277" s="129" t="s">
        <v>842</v>
      </c>
      <c r="D277" s="129" t="s">
        <v>141</v>
      </c>
      <c r="E277" s="130" t="s">
        <v>843</v>
      </c>
      <c r="F277" s="131" t="s">
        <v>844</v>
      </c>
      <c r="G277" s="132" t="s">
        <v>486</v>
      </c>
      <c r="H277" s="133">
        <v>10</v>
      </c>
      <c r="I277" s="134"/>
      <c r="J277" s="135">
        <f>ROUND(I277*H277,2)</f>
        <v>0</v>
      </c>
      <c r="K277" s="131" t="s">
        <v>19</v>
      </c>
      <c r="L277" s="32"/>
      <c r="M277" s="136" t="s">
        <v>19</v>
      </c>
      <c r="N277" s="137" t="s">
        <v>47</v>
      </c>
      <c r="P277" s="138">
        <f>O277*H277</f>
        <v>0</v>
      </c>
      <c r="Q277" s="138">
        <v>0</v>
      </c>
      <c r="R277" s="138">
        <f>Q277*H277</f>
        <v>0</v>
      </c>
      <c r="S277" s="138">
        <v>0</v>
      </c>
      <c r="T277" s="139">
        <f>S277*H277</f>
        <v>0</v>
      </c>
      <c r="AR277" s="140" t="s">
        <v>687</v>
      </c>
      <c r="AT277" s="140" t="s">
        <v>141</v>
      </c>
      <c r="AU277" s="140" t="s">
        <v>153</v>
      </c>
      <c r="AY277" s="17" t="s">
        <v>140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7" t="s">
        <v>83</v>
      </c>
      <c r="BK277" s="141">
        <f>ROUND(I277*H277,2)</f>
        <v>0</v>
      </c>
      <c r="BL277" s="17" t="s">
        <v>687</v>
      </c>
      <c r="BM277" s="140" t="s">
        <v>845</v>
      </c>
    </row>
    <row r="278" spans="2:65" s="1" customFormat="1" ht="11.25">
      <c r="B278" s="32"/>
      <c r="D278" s="142" t="s">
        <v>147</v>
      </c>
      <c r="F278" s="143" t="s">
        <v>846</v>
      </c>
      <c r="I278" s="144"/>
      <c r="L278" s="32"/>
      <c r="M278" s="145"/>
      <c r="T278" s="53"/>
      <c r="AT278" s="17" t="s">
        <v>147</v>
      </c>
      <c r="AU278" s="17" t="s">
        <v>153</v>
      </c>
    </row>
    <row r="279" spans="2:65" s="1" customFormat="1" ht="19.5">
      <c r="B279" s="32"/>
      <c r="D279" s="142" t="s">
        <v>339</v>
      </c>
      <c r="F279" s="184" t="s">
        <v>690</v>
      </c>
      <c r="I279" s="144"/>
      <c r="L279" s="32"/>
      <c r="M279" s="145"/>
      <c r="T279" s="53"/>
      <c r="AT279" s="17" t="s">
        <v>339</v>
      </c>
      <c r="AU279" s="17" t="s">
        <v>153</v>
      </c>
    </row>
    <row r="280" spans="2:65" s="1" customFormat="1" ht="16.5" customHeight="1">
      <c r="B280" s="32"/>
      <c r="C280" s="129" t="s">
        <v>847</v>
      </c>
      <c r="D280" s="129" t="s">
        <v>141</v>
      </c>
      <c r="E280" s="130" t="s">
        <v>848</v>
      </c>
      <c r="F280" s="131" t="s">
        <v>849</v>
      </c>
      <c r="G280" s="132" t="s">
        <v>182</v>
      </c>
      <c r="H280" s="133">
        <v>10</v>
      </c>
      <c r="I280" s="134"/>
      <c r="J280" s="135">
        <f>ROUND(I280*H280,2)</f>
        <v>0</v>
      </c>
      <c r="K280" s="131" t="s">
        <v>19</v>
      </c>
      <c r="L280" s="32"/>
      <c r="M280" s="136" t="s">
        <v>19</v>
      </c>
      <c r="N280" s="137" t="s">
        <v>47</v>
      </c>
      <c r="P280" s="138">
        <f>O280*H280</f>
        <v>0</v>
      </c>
      <c r="Q280" s="138">
        <v>0</v>
      </c>
      <c r="R280" s="138">
        <f>Q280*H280</f>
        <v>0</v>
      </c>
      <c r="S280" s="138">
        <v>0</v>
      </c>
      <c r="T280" s="139">
        <f>S280*H280</f>
        <v>0</v>
      </c>
      <c r="AR280" s="140" t="s">
        <v>687</v>
      </c>
      <c r="AT280" s="140" t="s">
        <v>141</v>
      </c>
      <c r="AU280" s="140" t="s">
        <v>153</v>
      </c>
      <c r="AY280" s="17" t="s">
        <v>140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7" t="s">
        <v>83</v>
      </c>
      <c r="BK280" s="141">
        <f>ROUND(I280*H280,2)</f>
        <v>0</v>
      </c>
      <c r="BL280" s="17" t="s">
        <v>687</v>
      </c>
      <c r="BM280" s="140" t="s">
        <v>850</v>
      </c>
    </row>
    <row r="281" spans="2:65" s="1" customFormat="1" ht="11.25">
      <c r="B281" s="32"/>
      <c r="D281" s="142" t="s">
        <v>147</v>
      </c>
      <c r="F281" s="143" t="s">
        <v>851</v>
      </c>
      <c r="I281" s="144"/>
      <c r="L281" s="32"/>
      <c r="M281" s="145"/>
      <c r="T281" s="53"/>
      <c r="AT281" s="17" t="s">
        <v>147</v>
      </c>
      <c r="AU281" s="17" t="s">
        <v>153</v>
      </c>
    </row>
    <row r="282" spans="2:65" s="1" customFormat="1" ht="19.5">
      <c r="B282" s="32"/>
      <c r="D282" s="142" t="s">
        <v>339</v>
      </c>
      <c r="F282" s="184" t="s">
        <v>690</v>
      </c>
      <c r="I282" s="144"/>
      <c r="L282" s="32"/>
      <c r="M282" s="145"/>
      <c r="T282" s="53"/>
      <c r="AT282" s="17" t="s">
        <v>339</v>
      </c>
      <c r="AU282" s="17" t="s">
        <v>153</v>
      </c>
    </row>
    <row r="283" spans="2:65" s="1" customFormat="1" ht="16.5" customHeight="1">
      <c r="B283" s="32"/>
      <c r="C283" s="129" t="s">
        <v>852</v>
      </c>
      <c r="D283" s="129" t="s">
        <v>141</v>
      </c>
      <c r="E283" s="130" t="s">
        <v>853</v>
      </c>
      <c r="F283" s="131" t="s">
        <v>854</v>
      </c>
      <c r="G283" s="132" t="s">
        <v>699</v>
      </c>
      <c r="H283" s="133">
        <v>10</v>
      </c>
      <c r="I283" s="134"/>
      <c r="J283" s="135">
        <f>ROUND(I283*H283,2)</f>
        <v>0</v>
      </c>
      <c r="K283" s="131" t="s">
        <v>19</v>
      </c>
      <c r="L283" s="32"/>
      <c r="M283" s="136" t="s">
        <v>19</v>
      </c>
      <c r="N283" s="137" t="s">
        <v>47</v>
      </c>
      <c r="P283" s="138">
        <f>O283*H283</f>
        <v>0</v>
      </c>
      <c r="Q283" s="138">
        <v>0</v>
      </c>
      <c r="R283" s="138">
        <f>Q283*H283</f>
        <v>0</v>
      </c>
      <c r="S283" s="138">
        <v>0</v>
      </c>
      <c r="T283" s="139">
        <f>S283*H283</f>
        <v>0</v>
      </c>
      <c r="AR283" s="140" t="s">
        <v>687</v>
      </c>
      <c r="AT283" s="140" t="s">
        <v>141</v>
      </c>
      <c r="AU283" s="140" t="s">
        <v>153</v>
      </c>
      <c r="AY283" s="17" t="s">
        <v>140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7" t="s">
        <v>83</v>
      </c>
      <c r="BK283" s="141">
        <f>ROUND(I283*H283,2)</f>
        <v>0</v>
      </c>
      <c r="BL283" s="17" t="s">
        <v>687</v>
      </c>
      <c r="BM283" s="140" t="s">
        <v>855</v>
      </c>
    </row>
    <row r="284" spans="2:65" s="1" customFormat="1" ht="11.25">
      <c r="B284" s="32"/>
      <c r="D284" s="142" t="s">
        <v>147</v>
      </c>
      <c r="F284" s="143" t="s">
        <v>854</v>
      </c>
      <c r="I284" s="144"/>
      <c r="L284" s="32"/>
      <c r="M284" s="145"/>
      <c r="T284" s="53"/>
      <c r="AT284" s="17" t="s">
        <v>147</v>
      </c>
      <c r="AU284" s="17" t="s">
        <v>153</v>
      </c>
    </row>
    <row r="285" spans="2:65" s="1" customFormat="1" ht="29.25">
      <c r="B285" s="32"/>
      <c r="D285" s="142" t="s">
        <v>339</v>
      </c>
      <c r="F285" s="184" t="s">
        <v>701</v>
      </c>
      <c r="I285" s="144"/>
      <c r="L285" s="32"/>
      <c r="M285" s="145"/>
      <c r="T285" s="53"/>
      <c r="AT285" s="17" t="s">
        <v>339</v>
      </c>
      <c r="AU285" s="17" t="s">
        <v>153</v>
      </c>
    </row>
    <row r="286" spans="2:65" s="11" customFormat="1" ht="25.9" customHeight="1">
      <c r="B286" s="119"/>
      <c r="D286" s="120" t="s">
        <v>75</v>
      </c>
      <c r="E286" s="121" t="s">
        <v>85</v>
      </c>
      <c r="F286" s="121" t="s">
        <v>856</v>
      </c>
      <c r="I286" s="122"/>
      <c r="J286" s="123">
        <f>BK286</f>
        <v>0</v>
      </c>
      <c r="L286" s="119"/>
      <c r="M286" s="124"/>
      <c r="P286" s="125">
        <f>P287+P460+P475</f>
        <v>0</v>
      </c>
      <c r="R286" s="125">
        <f>R287+R460+R475</f>
        <v>0</v>
      </c>
      <c r="T286" s="126">
        <f>T287+T460+T475</f>
        <v>0</v>
      </c>
      <c r="AR286" s="120" t="s">
        <v>139</v>
      </c>
      <c r="AT286" s="127" t="s">
        <v>75</v>
      </c>
      <c r="AU286" s="127" t="s">
        <v>76</v>
      </c>
      <c r="AY286" s="120" t="s">
        <v>140</v>
      </c>
      <c r="BK286" s="128">
        <f>BK287+BK460+BK475</f>
        <v>0</v>
      </c>
    </row>
    <row r="287" spans="2:65" s="11" customFormat="1" ht="22.9" customHeight="1">
      <c r="B287" s="119"/>
      <c r="D287" s="120" t="s">
        <v>75</v>
      </c>
      <c r="E287" s="146" t="s">
        <v>857</v>
      </c>
      <c r="F287" s="146" t="s">
        <v>858</v>
      </c>
      <c r="I287" s="122"/>
      <c r="J287" s="147">
        <f>BK287</f>
        <v>0</v>
      </c>
      <c r="L287" s="119"/>
      <c r="M287" s="124"/>
      <c r="P287" s="125">
        <f>P288+P325+P350+P384+P406+P422+P441</f>
        <v>0</v>
      </c>
      <c r="R287" s="125">
        <f>R288+R325+R350+R384+R406+R422+R441</f>
        <v>0</v>
      </c>
      <c r="T287" s="126">
        <f>T288+T325+T350+T384+T406+T422+T441</f>
        <v>0</v>
      </c>
      <c r="AR287" s="120" t="s">
        <v>139</v>
      </c>
      <c r="AT287" s="127" t="s">
        <v>75</v>
      </c>
      <c r="AU287" s="127" t="s">
        <v>83</v>
      </c>
      <c r="AY287" s="120" t="s">
        <v>140</v>
      </c>
      <c r="BK287" s="128">
        <f>BK288+BK325+BK350+BK384+BK406+BK422+BK441</f>
        <v>0</v>
      </c>
    </row>
    <row r="288" spans="2:65" s="11" customFormat="1" ht="20.85" customHeight="1">
      <c r="B288" s="119"/>
      <c r="D288" s="120" t="s">
        <v>75</v>
      </c>
      <c r="E288" s="146" t="s">
        <v>859</v>
      </c>
      <c r="F288" s="146" t="s">
        <v>860</v>
      </c>
      <c r="I288" s="122"/>
      <c r="J288" s="147">
        <f>BK288</f>
        <v>0</v>
      </c>
      <c r="L288" s="119"/>
      <c r="M288" s="124"/>
      <c r="P288" s="125">
        <f>SUM(P289:P324)</f>
        <v>0</v>
      </c>
      <c r="R288" s="125">
        <f>SUM(R289:R324)</f>
        <v>0</v>
      </c>
      <c r="T288" s="126">
        <f>SUM(T289:T324)</f>
        <v>0</v>
      </c>
      <c r="AR288" s="120" t="s">
        <v>139</v>
      </c>
      <c r="AT288" s="127" t="s">
        <v>75</v>
      </c>
      <c r="AU288" s="127" t="s">
        <v>85</v>
      </c>
      <c r="AY288" s="120" t="s">
        <v>140</v>
      </c>
      <c r="BK288" s="128">
        <f>SUM(BK289:BK324)</f>
        <v>0</v>
      </c>
    </row>
    <row r="289" spans="2:65" s="1" customFormat="1" ht="16.5" customHeight="1">
      <c r="B289" s="32"/>
      <c r="C289" s="129" t="s">
        <v>861</v>
      </c>
      <c r="D289" s="129" t="s">
        <v>141</v>
      </c>
      <c r="E289" s="130" t="s">
        <v>862</v>
      </c>
      <c r="F289" s="131" t="s">
        <v>863</v>
      </c>
      <c r="G289" s="132" t="s">
        <v>144</v>
      </c>
      <c r="H289" s="133">
        <v>1</v>
      </c>
      <c r="I289" s="134"/>
      <c r="J289" s="135">
        <f>ROUND(I289*H289,2)</f>
        <v>0</v>
      </c>
      <c r="K289" s="131" t="s">
        <v>19</v>
      </c>
      <c r="L289" s="32"/>
      <c r="M289" s="136" t="s">
        <v>19</v>
      </c>
      <c r="N289" s="137" t="s">
        <v>47</v>
      </c>
      <c r="P289" s="138">
        <f>O289*H289</f>
        <v>0</v>
      </c>
      <c r="Q289" s="138">
        <v>0</v>
      </c>
      <c r="R289" s="138">
        <f>Q289*H289</f>
        <v>0</v>
      </c>
      <c r="S289" s="138">
        <v>0</v>
      </c>
      <c r="T289" s="139">
        <f>S289*H289</f>
        <v>0</v>
      </c>
      <c r="AR289" s="140" t="s">
        <v>687</v>
      </c>
      <c r="AT289" s="140" t="s">
        <v>141</v>
      </c>
      <c r="AU289" s="140" t="s">
        <v>153</v>
      </c>
      <c r="AY289" s="17" t="s">
        <v>140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7" t="s">
        <v>83</v>
      </c>
      <c r="BK289" s="141">
        <f>ROUND(I289*H289,2)</f>
        <v>0</v>
      </c>
      <c r="BL289" s="17" t="s">
        <v>687</v>
      </c>
      <c r="BM289" s="140" t="s">
        <v>864</v>
      </c>
    </row>
    <row r="290" spans="2:65" s="1" customFormat="1" ht="11.25">
      <c r="B290" s="32"/>
      <c r="D290" s="142" t="s">
        <v>147</v>
      </c>
      <c r="F290" s="143" t="s">
        <v>865</v>
      </c>
      <c r="I290" s="144"/>
      <c r="L290" s="32"/>
      <c r="M290" s="145"/>
      <c r="T290" s="53"/>
      <c r="AT290" s="17" t="s">
        <v>147</v>
      </c>
      <c r="AU290" s="17" t="s">
        <v>153</v>
      </c>
    </row>
    <row r="291" spans="2:65" s="1" customFormat="1" ht="19.5">
      <c r="B291" s="32"/>
      <c r="D291" s="142" t="s">
        <v>339</v>
      </c>
      <c r="F291" s="184" t="s">
        <v>690</v>
      </c>
      <c r="I291" s="144"/>
      <c r="L291" s="32"/>
      <c r="M291" s="145"/>
      <c r="T291" s="53"/>
      <c r="AT291" s="17" t="s">
        <v>339</v>
      </c>
      <c r="AU291" s="17" t="s">
        <v>153</v>
      </c>
    </row>
    <row r="292" spans="2:65" s="1" customFormat="1" ht="16.5" customHeight="1">
      <c r="B292" s="32"/>
      <c r="C292" s="129" t="s">
        <v>866</v>
      </c>
      <c r="D292" s="129" t="s">
        <v>141</v>
      </c>
      <c r="E292" s="130" t="s">
        <v>867</v>
      </c>
      <c r="F292" s="131" t="s">
        <v>868</v>
      </c>
      <c r="G292" s="132" t="s">
        <v>144</v>
      </c>
      <c r="H292" s="133">
        <v>1</v>
      </c>
      <c r="I292" s="134"/>
      <c r="J292" s="135">
        <f>ROUND(I292*H292,2)</f>
        <v>0</v>
      </c>
      <c r="K292" s="131" t="s">
        <v>19</v>
      </c>
      <c r="L292" s="32"/>
      <c r="M292" s="136" t="s">
        <v>19</v>
      </c>
      <c r="N292" s="137" t="s">
        <v>47</v>
      </c>
      <c r="P292" s="138">
        <f>O292*H292</f>
        <v>0</v>
      </c>
      <c r="Q292" s="138">
        <v>0</v>
      </c>
      <c r="R292" s="138">
        <f>Q292*H292</f>
        <v>0</v>
      </c>
      <c r="S292" s="138">
        <v>0</v>
      </c>
      <c r="T292" s="139">
        <f>S292*H292</f>
        <v>0</v>
      </c>
      <c r="AR292" s="140" t="s">
        <v>687</v>
      </c>
      <c r="AT292" s="140" t="s">
        <v>141</v>
      </c>
      <c r="AU292" s="140" t="s">
        <v>153</v>
      </c>
      <c r="AY292" s="17" t="s">
        <v>140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7" t="s">
        <v>83</v>
      </c>
      <c r="BK292" s="141">
        <f>ROUND(I292*H292,2)</f>
        <v>0</v>
      </c>
      <c r="BL292" s="17" t="s">
        <v>687</v>
      </c>
      <c r="BM292" s="140" t="s">
        <v>869</v>
      </c>
    </row>
    <row r="293" spans="2:65" s="1" customFormat="1" ht="11.25">
      <c r="B293" s="32"/>
      <c r="D293" s="142" t="s">
        <v>147</v>
      </c>
      <c r="F293" s="143" t="s">
        <v>868</v>
      </c>
      <c r="I293" s="144"/>
      <c r="L293" s="32"/>
      <c r="M293" s="145"/>
      <c r="T293" s="53"/>
      <c r="AT293" s="17" t="s">
        <v>147</v>
      </c>
      <c r="AU293" s="17" t="s">
        <v>153</v>
      </c>
    </row>
    <row r="294" spans="2:65" s="1" customFormat="1" ht="19.5">
      <c r="B294" s="32"/>
      <c r="D294" s="142" t="s">
        <v>339</v>
      </c>
      <c r="F294" s="184" t="s">
        <v>690</v>
      </c>
      <c r="I294" s="144"/>
      <c r="L294" s="32"/>
      <c r="M294" s="145"/>
      <c r="T294" s="53"/>
      <c r="AT294" s="17" t="s">
        <v>339</v>
      </c>
      <c r="AU294" s="17" t="s">
        <v>153</v>
      </c>
    </row>
    <row r="295" spans="2:65" s="1" customFormat="1" ht="16.5" customHeight="1">
      <c r="B295" s="32"/>
      <c r="C295" s="129" t="s">
        <v>870</v>
      </c>
      <c r="D295" s="129" t="s">
        <v>141</v>
      </c>
      <c r="E295" s="130" t="s">
        <v>871</v>
      </c>
      <c r="F295" s="131" t="s">
        <v>872</v>
      </c>
      <c r="G295" s="132" t="s">
        <v>144</v>
      </c>
      <c r="H295" s="133">
        <v>1</v>
      </c>
      <c r="I295" s="134"/>
      <c r="J295" s="135">
        <f>ROUND(I295*H295,2)</f>
        <v>0</v>
      </c>
      <c r="K295" s="131" t="s">
        <v>19</v>
      </c>
      <c r="L295" s="32"/>
      <c r="M295" s="136" t="s">
        <v>19</v>
      </c>
      <c r="N295" s="137" t="s">
        <v>47</v>
      </c>
      <c r="P295" s="138">
        <f>O295*H295</f>
        <v>0</v>
      </c>
      <c r="Q295" s="138">
        <v>0</v>
      </c>
      <c r="R295" s="138">
        <f>Q295*H295</f>
        <v>0</v>
      </c>
      <c r="S295" s="138">
        <v>0</v>
      </c>
      <c r="T295" s="139">
        <f>S295*H295</f>
        <v>0</v>
      </c>
      <c r="AR295" s="140" t="s">
        <v>687</v>
      </c>
      <c r="AT295" s="140" t="s">
        <v>141</v>
      </c>
      <c r="AU295" s="140" t="s">
        <v>153</v>
      </c>
      <c r="AY295" s="17" t="s">
        <v>140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7" t="s">
        <v>83</v>
      </c>
      <c r="BK295" s="141">
        <f>ROUND(I295*H295,2)</f>
        <v>0</v>
      </c>
      <c r="BL295" s="17" t="s">
        <v>687</v>
      </c>
      <c r="BM295" s="140" t="s">
        <v>873</v>
      </c>
    </row>
    <row r="296" spans="2:65" s="1" customFormat="1" ht="11.25">
      <c r="B296" s="32"/>
      <c r="D296" s="142" t="s">
        <v>147</v>
      </c>
      <c r="F296" s="143" t="s">
        <v>872</v>
      </c>
      <c r="I296" s="144"/>
      <c r="L296" s="32"/>
      <c r="M296" s="145"/>
      <c r="T296" s="53"/>
      <c r="AT296" s="17" t="s">
        <v>147</v>
      </c>
      <c r="AU296" s="17" t="s">
        <v>153</v>
      </c>
    </row>
    <row r="297" spans="2:65" s="1" customFormat="1" ht="19.5">
      <c r="B297" s="32"/>
      <c r="D297" s="142" t="s">
        <v>339</v>
      </c>
      <c r="F297" s="184" t="s">
        <v>690</v>
      </c>
      <c r="I297" s="144"/>
      <c r="L297" s="32"/>
      <c r="M297" s="145"/>
      <c r="T297" s="53"/>
      <c r="AT297" s="17" t="s">
        <v>339</v>
      </c>
      <c r="AU297" s="17" t="s">
        <v>153</v>
      </c>
    </row>
    <row r="298" spans="2:65" s="1" customFormat="1" ht="16.5" customHeight="1">
      <c r="B298" s="32"/>
      <c r="C298" s="129" t="s">
        <v>874</v>
      </c>
      <c r="D298" s="129" t="s">
        <v>141</v>
      </c>
      <c r="E298" s="130" t="s">
        <v>875</v>
      </c>
      <c r="F298" s="131" t="s">
        <v>876</v>
      </c>
      <c r="G298" s="132" t="s">
        <v>144</v>
      </c>
      <c r="H298" s="133">
        <v>1</v>
      </c>
      <c r="I298" s="134"/>
      <c r="J298" s="135">
        <f>ROUND(I298*H298,2)</f>
        <v>0</v>
      </c>
      <c r="K298" s="131" t="s">
        <v>19</v>
      </c>
      <c r="L298" s="32"/>
      <c r="M298" s="136" t="s">
        <v>19</v>
      </c>
      <c r="N298" s="137" t="s">
        <v>47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AR298" s="140" t="s">
        <v>687</v>
      </c>
      <c r="AT298" s="140" t="s">
        <v>141</v>
      </c>
      <c r="AU298" s="140" t="s">
        <v>153</v>
      </c>
      <c r="AY298" s="17" t="s">
        <v>140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7" t="s">
        <v>83</v>
      </c>
      <c r="BK298" s="141">
        <f>ROUND(I298*H298,2)</f>
        <v>0</v>
      </c>
      <c r="BL298" s="17" t="s">
        <v>687</v>
      </c>
      <c r="BM298" s="140" t="s">
        <v>877</v>
      </c>
    </row>
    <row r="299" spans="2:65" s="1" customFormat="1" ht="11.25">
      <c r="B299" s="32"/>
      <c r="D299" s="142" t="s">
        <v>147</v>
      </c>
      <c r="F299" s="143" t="s">
        <v>876</v>
      </c>
      <c r="I299" s="144"/>
      <c r="L299" s="32"/>
      <c r="M299" s="145"/>
      <c r="T299" s="53"/>
      <c r="AT299" s="17" t="s">
        <v>147</v>
      </c>
      <c r="AU299" s="17" t="s">
        <v>153</v>
      </c>
    </row>
    <row r="300" spans="2:65" s="1" customFormat="1" ht="19.5">
      <c r="B300" s="32"/>
      <c r="D300" s="142" t="s">
        <v>339</v>
      </c>
      <c r="F300" s="184" t="s">
        <v>690</v>
      </c>
      <c r="I300" s="144"/>
      <c r="L300" s="32"/>
      <c r="M300" s="145"/>
      <c r="T300" s="53"/>
      <c r="AT300" s="17" t="s">
        <v>339</v>
      </c>
      <c r="AU300" s="17" t="s">
        <v>153</v>
      </c>
    </row>
    <row r="301" spans="2:65" s="1" customFormat="1" ht="16.5" customHeight="1">
      <c r="B301" s="32"/>
      <c r="C301" s="129" t="s">
        <v>878</v>
      </c>
      <c r="D301" s="129" t="s">
        <v>141</v>
      </c>
      <c r="E301" s="130" t="s">
        <v>879</v>
      </c>
      <c r="F301" s="131" t="s">
        <v>880</v>
      </c>
      <c r="G301" s="132" t="s">
        <v>144</v>
      </c>
      <c r="H301" s="133">
        <v>1</v>
      </c>
      <c r="I301" s="134"/>
      <c r="J301" s="135">
        <f>ROUND(I301*H301,2)</f>
        <v>0</v>
      </c>
      <c r="K301" s="131" t="s">
        <v>19</v>
      </c>
      <c r="L301" s="32"/>
      <c r="M301" s="136" t="s">
        <v>19</v>
      </c>
      <c r="N301" s="137" t="s">
        <v>47</v>
      </c>
      <c r="P301" s="138">
        <f>O301*H301</f>
        <v>0</v>
      </c>
      <c r="Q301" s="138">
        <v>0</v>
      </c>
      <c r="R301" s="138">
        <f>Q301*H301</f>
        <v>0</v>
      </c>
      <c r="S301" s="138">
        <v>0</v>
      </c>
      <c r="T301" s="139">
        <f>S301*H301</f>
        <v>0</v>
      </c>
      <c r="AR301" s="140" t="s">
        <v>687</v>
      </c>
      <c r="AT301" s="140" t="s">
        <v>141</v>
      </c>
      <c r="AU301" s="140" t="s">
        <v>153</v>
      </c>
      <c r="AY301" s="17" t="s">
        <v>140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7" t="s">
        <v>83</v>
      </c>
      <c r="BK301" s="141">
        <f>ROUND(I301*H301,2)</f>
        <v>0</v>
      </c>
      <c r="BL301" s="17" t="s">
        <v>687</v>
      </c>
      <c r="BM301" s="140" t="s">
        <v>881</v>
      </c>
    </row>
    <row r="302" spans="2:65" s="1" customFormat="1" ht="11.25">
      <c r="B302" s="32"/>
      <c r="D302" s="142" t="s">
        <v>147</v>
      </c>
      <c r="F302" s="143" t="s">
        <v>880</v>
      </c>
      <c r="I302" s="144"/>
      <c r="L302" s="32"/>
      <c r="M302" s="145"/>
      <c r="T302" s="53"/>
      <c r="AT302" s="17" t="s">
        <v>147</v>
      </c>
      <c r="AU302" s="17" t="s">
        <v>153</v>
      </c>
    </row>
    <row r="303" spans="2:65" s="1" customFormat="1" ht="19.5">
      <c r="B303" s="32"/>
      <c r="D303" s="142" t="s">
        <v>339</v>
      </c>
      <c r="F303" s="184" t="s">
        <v>690</v>
      </c>
      <c r="I303" s="144"/>
      <c r="L303" s="32"/>
      <c r="M303" s="145"/>
      <c r="T303" s="53"/>
      <c r="AT303" s="17" t="s">
        <v>339</v>
      </c>
      <c r="AU303" s="17" t="s">
        <v>153</v>
      </c>
    </row>
    <row r="304" spans="2:65" s="1" customFormat="1" ht="16.5" customHeight="1">
      <c r="B304" s="32"/>
      <c r="C304" s="129" t="s">
        <v>882</v>
      </c>
      <c r="D304" s="129" t="s">
        <v>141</v>
      </c>
      <c r="E304" s="130" t="s">
        <v>883</v>
      </c>
      <c r="F304" s="131" t="s">
        <v>884</v>
      </c>
      <c r="G304" s="132" t="s">
        <v>144</v>
      </c>
      <c r="H304" s="133">
        <v>1</v>
      </c>
      <c r="I304" s="134"/>
      <c r="J304" s="135">
        <f>ROUND(I304*H304,2)</f>
        <v>0</v>
      </c>
      <c r="K304" s="131" t="s">
        <v>19</v>
      </c>
      <c r="L304" s="32"/>
      <c r="M304" s="136" t="s">
        <v>19</v>
      </c>
      <c r="N304" s="137" t="s">
        <v>47</v>
      </c>
      <c r="P304" s="138">
        <f>O304*H304</f>
        <v>0</v>
      </c>
      <c r="Q304" s="138">
        <v>0</v>
      </c>
      <c r="R304" s="138">
        <f>Q304*H304</f>
        <v>0</v>
      </c>
      <c r="S304" s="138">
        <v>0</v>
      </c>
      <c r="T304" s="139">
        <f>S304*H304</f>
        <v>0</v>
      </c>
      <c r="AR304" s="140" t="s">
        <v>687</v>
      </c>
      <c r="AT304" s="140" t="s">
        <v>141</v>
      </c>
      <c r="AU304" s="140" t="s">
        <v>153</v>
      </c>
      <c r="AY304" s="17" t="s">
        <v>140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7" t="s">
        <v>83</v>
      </c>
      <c r="BK304" s="141">
        <f>ROUND(I304*H304,2)</f>
        <v>0</v>
      </c>
      <c r="BL304" s="17" t="s">
        <v>687</v>
      </c>
      <c r="BM304" s="140" t="s">
        <v>885</v>
      </c>
    </row>
    <row r="305" spans="2:65" s="1" customFormat="1" ht="11.25">
      <c r="B305" s="32"/>
      <c r="D305" s="142" t="s">
        <v>147</v>
      </c>
      <c r="F305" s="143" t="s">
        <v>884</v>
      </c>
      <c r="I305" s="144"/>
      <c r="L305" s="32"/>
      <c r="M305" s="145"/>
      <c r="T305" s="53"/>
      <c r="AT305" s="17" t="s">
        <v>147</v>
      </c>
      <c r="AU305" s="17" t="s">
        <v>153</v>
      </c>
    </row>
    <row r="306" spans="2:65" s="1" customFormat="1" ht="19.5">
      <c r="B306" s="32"/>
      <c r="D306" s="142" t="s">
        <v>339</v>
      </c>
      <c r="F306" s="184" t="s">
        <v>690</v>
      </c>
      <c r="I306" s="144"/>
      <c r="L306" s="32"/>
      <c r="M306" s="145"/>
      <c r="T306" s="53"/>
      <c r="AT306" s="17" t="s">
        <v>339</v>
      </c>
      <c r="AU306" s="17" t="s">
        <v>153</v>
      </c>
    </row>
    <row r="307" spans="2:65" s="1" customFormat="1" ht="16.5" customHeight="1">
      <c r="B307" s="32"/>
      <c r="C307" s="129" t="s">
        <v>886</v>
      </c>
      <c r="D307" s="129" t="s">
        <v>141</v>
      </c>
      <c r="E307" s="130" t="s">
        <v>887</v>
      </c>
      <c r="F307" s="131" t="s">
        <v>888</v>
      </c>
      <c r="G307" s="132" t="s">
        <v>144</v>
      </c>
      <c r="H307" s="133">
        <v>1</v>
      </c>
      <c r="I307" s="134"/>
      <c r="J307" s="135">
        <f>ROUND(I307*H307,2)</f>
        <v>0</v>
      </c>
      <c r="K307" s="131" t="s">
        <v>19</v>
      </c>
      <c r="L307" s="32"/>
      <c r="M307" s="136" t="s">
        <v>19</v>
      </c>
      <c r="N307" s="137" t="s">
        <v>47</v>
      </c>
      <c r="P307" s="138">
        <f>O307*H307</f>
        <v>0</v>
      </c>
      <c r="Q307" s="138">
        <v>0</v>
      </c>
      <c r="R307" s="138">
        <f>Q307*H307</f>
        <v>0</v>
      </c>
      <c r="S307" s="138">
        <v>0</v>
      </c>
      <c r="T307" s="139">
        <f>S307*H307</f>
        <v>0</v>
      </c>
      <c r="AR307" s="140" t="s">
        <v>687</v>
      </c>
      <c r="AT307" s="140" t="s">
        <v>141</v>
      </c>
      <c r="AU307" s="140" t="s">
        <v>153</v>
      </c>
      <c r="AY307" s="17" t="s">
        <v>140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7" t="s">
        <v>83</v>
      </c>
      <c r="BK307" s="141">
        <f>ROUND(I307*H307,2)</f>
        <v>0</v>
      </c>
      <c r="BL307" s="17" t="s">
        <v>687</v>
      </c>
      <c r="BM307" s="140" t="s">
        <v>889</v>
      </c>
    </row>
    <row r="308" spans="2:65" s="1" customFormat="1" ht="11.25">
      <c r="B308" s="32"/>
      <c r="D308" s="142" t="s">
        <v>147</v>
      </c>
      <c r="F308" s="143" t="s">
        <v>888</v>
      </c>
      <c r="I308" s="144"/>
      <c r="L308" s="32"/>
      <c r="M308" s="145"/>
      <c r="T308" s="53"/>
      <c r="AT308" s="17" t="s">
        <v>147</v>
      </c>
      <c r="AU308" s="17" t="s">
        <v>153</v>
      </c>
    </row>
    <row r="309" spans="2:65" s="1" customFormat="1" ht="19.5">
      <c r="B309" s="32"/>
      <c r="D309" s="142" t="s">
        <v>339</v>
      </c>
      <c r="F309" s="184" t="s">
        <v>690</v>
      </c>
      <c r="I309" s="144"/>
      <c r="L309" s="32"/>
      <c r="M309" s="145"/>
      <c r="T309" s="53"/>
      <c r="AT309" s="17" t="s">
        <v>339</v>
      </c>
      <c r="AU309" s="17" t="s">
        <v>153</v>
      </c>
    </row>
    <row r="310" spans="2:65" s="1" customFormat="1" ht="16.5" customHeight="1">
      <c r="B310" s="32"/>
      <c r="C310" s="129" t="s">
        <v>890</v>
      </c>
      <c r="D310" s="129" t="s">
        <v>141</v>
      </c>
      <c r="E310" s="130" t="s">
        <v>891</v>
      </c>
      <c r="F310" s="131" t="s">
        <v>892</v>
      </c>
      <c r="G310" s="132" t="s">
        <v>144</v>
      </c>
      <c r="H310" s="133">
        <v>1</v>
      </c>
      <c r="I310" s="134"/>
      <c r="J310" s="135">
        <f>ROUND(I310*H310,2)</f>
        <v>0</v>
      </c>
      <c r="K310" s="131" t="s">
        <v>19</v>
      </c>
      <c r="L310" s="32"/>
      <c r="M310" s="136" t="s">
        <v>19</v>
      </c>
      <c r="N310" s="137" t="s">
        <v>47</v>
      </c>
      <c r="P310" s="138">
        <f>O310*H310</f>
        <v>0</v>
      </c>
      <c r="Q310" s="138">
        <v>0</v>
      </c>
      <c r="R310" s="138">
        <f>Q310*H310</f>
        <v>0</v>
      </c>
      <c r="S310" s="138">
        <v>0</v>
      </c>
      <c r="T310" s="139">
        <f>S310*H310</f>
        <v>0</v>
      </c>
      <c r="AR310" s="140" t="s">
        <v>687</v>
      </c>
      <c r="AT310" s="140" t="s">
        <v>141</v>
      </c>
      <c r="AU310" s="140" t="s">
        <v>153</v>
      </c>
      <c r="AY310" s="17" t="s">
        <v>140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7" t="s">
        <v>83</v>
      </c>
      <c r="BK310" s="141">
        <f>ROUND(I310*H310,2)</f>
        <v>0</v>
      </c>
      <c r="BL310" s="17" t="s">
        <v>687</v>
      </c>
      <c r="BM310" s="140" t="s">
        <v>893</v>
      </c>
    </row>
    <row r="311" spans="2:65" s="1" customFormat="1" ht="11.25">
      <c r="B311" s="32"/>
      <c r="D311" s="142" t="s">
        <v>147</v>
      </c>
      <c r="F311" s="143" t="s">
        <v>892</v>
      </c>
      <c r="I311" s="144"/>
      <c r="L311" s="32"/>
      <c r="M311" s="145"/>
      <c r="T311" s="53"/>
      <c r="AT311" s="17" t="s">
        <v>147</v>
      </c>
      <c r="AU311" s="17" t="s">
        <v>153</v>
      </c>
    </row>
    <row r="312" spans="2:65" s="1" customFormat="1" ht="19.5">
      <c r="B312" s="32"/>
      <c r="D312" s="142" t="s">
        <v>339</v>
      </c>
      <c r="F312" s="184" t="s">
        <v>690</v>
      </c>
      <c r="I312" s="144"/>
      <c r="L312" s="32"/>
      <c r="M312" s="145"/>
      <c r="T312" s="53"/>
      <c r="AT312" s="17" t="s">
        <v>339</v>
      </c>
      <c r="AU312" s="17" t="s">
        <v>153</v>
      </c>
    </row>
    <row r="313" spans="2:65" s="1" customFormat="1" ht="16.5" customHeight="1">
      <c r="B313" s="32"/>
      <c r="C313" s="129" t="s">
        <v>894</v>
      </c>
      <c r="D313" s="129" t="s">
        <v>141</v>
      </c>
      <c r="E313" s="130" t="s">
        <v>895</v>
      </c>
      <c r="F313" s="131" t="s">
        <v>896</v>
      </c>
      <c r="G313" s="132" t="s">
        <v>182</v>
      </c>
      <c r="H313" s="133">
        <v>6.5</v>
      </c>
      <c r="I313" s="134"/>
      <c r="J313" s="135">
        <f>ROUND(I313*H313,2)</f>
        <v>0</v>
      </c>
      <c r="K313" s="131" t="s">
        <v>19</v>
      </c>
      <c r="L313" s="32"/>
      <c r="M313" s="136" t="s">
        <v>19</v>
      </c>
      <c r="N313" s="137" t="s">
        <v>47</v>
      </c>
      <c r="P313" s="138">
        <f>O313*H313</f>
        <v>0</v>
      </c>
      <c r="Q313" s="138">
        <v>0</v>
      </c>
      <c r="R313" s="138">
        <f>Q313*H313</f>
        <v>0</v>
      </c>
      <c r="S313" s="138">
        <v>0</v>
      </c>
      <c r="T313" s="139">
        <f>S313*H313</f>
        <v>0</v>
      </c>
      <c r="AR313" s="140" t="s">
        <v>687</v>
      </c>
      <c r="AT313" s="140" t="s">
        <v>141</v>
      </c>
      <c r="AU313" s="140" t="s">
        <v>153</v>
      </c>
      <c r="AY313" s="17" t="s">
        <v>140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7" t="s">
        <v>83</v>
      </c>
      <c r="BK313" s="141">
        <f>ROUND(I313*H313,2)</f>
        <v>0</v>
      </c>
      <c r="BL313" s="17" t="s">
        <v>687</v>
      </c>
      <c r="BM313" s="140" t="s">
        <v>897</v>
      </c>
    </row>
    <row r="314" spans="2:65" s="1" customFormat="1" ht="11.25">
      <c r="B314" s="32"/>
      <c r="D314" s="142" t="s">
        <v>147</v>
      </c>
      <c r="F314" s="143" t="s">
        <v>896</v>
      </c>
      <c r="I314" s="144"/>
      <c r="L314" s="32"/>
      <c r="M314" s="145"/>
      <c r="T314" s="53"/>
      <c r="AT314" s="17" t="s">
        <v>147</v>
      </c>
      <c r="AU314" s="17" t="s">
        <v>153</v>
      </c>
    </row>
    <row r="315" spans="2:65" s="1" customFormat="1" ht="19.5">
      <c r="B315" s="32"/>
      <c r="D315" s="142" t="s">
        <v>339</v>
      </c>
      <c r="F315" s="184" t="s">
        <v>690</v>
      </c>
      <c r="I315" s="144"/>
      <c r="L315" s="32"/>
      <c r="M315" s="145"/>
      <c r="T315" s="53"/>
      <c r="AT315" s="17" t="s">
        <v>339</v>
      </c>
      <c r="AU315" s="17" t="s">
        <v>153</v>
      </c>
    </row>
    <row r="316" spans="2:65" s="1" customFormat="1" ht="16.5" customHeight="1">
      <c r="B316" s="32"/>
      <c r="C316" s="129" t="s">
        <v>898</v>
      </c>
      <c r="D316" s="129" t="s">
        <v>141</v>
      </c>
      <c r="E316" s="130" t="s">
        <v>899</v>
      </c>
      <c r="F316" s="131" t="s">
        <v>731</v>
      </c>
      <c r="G316" s="132" t="s">
        <v>699</v>
      </c>
      <c r="H316" s="133">
        <v>100</v>
      </c>
      <c r="I316" s="134"/>
      <c r="J316" s="135">
        <f>ROUND(I316*H316,2)</f>
        <v>0</v>
      </c>
      <c r="K316" s="131" t="s">
        <v>19</v>
      </c>
      <c r="L316" s="32"/>
      <c r="M316" s="136" t="s">
        <v>19</v>
      </c>
      <c r="N316" s="137" t="s">
        <v>47</v>
      </c>
      <c r="P316" s="138">
        <f>O316*H316</f>
        <v>0</v>
      </c>
      <c r="Q316" s="138">
        <v>0</v>
      </c>
      <c r="R316" s="138">
        <f>Q316*H316</f>
        <v>0</v>
      </c>
      <c r="S316" s="138">
        <v>0</v>
      </c>
      <c r="T316" s="139">
        <f>S316*H316</f>
        <v>0</v>
      </c>
      <c r="AR316" s="140" t="s">
        <v>687</v>
      </c>
      <c r="AT316" s="140" t="s">
        <v>141</v>
      </c>
      <c r="AU316" s="140" t="s">
        <v>153</v>
      </c>
      <c r="AY316" s="17" t="s">
        <v>140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7" t="s">
        <v>83</v>
      </c>
      <c r="BK316" s="141">
        <f>ROUND(I316*H316,2)</f>
        <v>0</v>
      </c>
      <c r="BL316" s="17" t="s">
        <v>687</v>
      </c>
      <c r="BM316" s="140" t="s">
        <v>900</v>
      </c>
    </row>
    <row r="317" spans="2:65" s="1" customFormat="1" ht="11.25">
      <c r="B317" s="32"/>
      <c r="D317" s="142" t="s">
        <v>147</v>
      </c>
      <c r="F317" s="143" t="s">
        <v>731</v>
      </c>
      <c r="I317" s="144"/>
      <c r="L317" s="32"/>
      <c r="M317" s="145"/>
      <c r="T317" s="53"/>
      <c r="AT317" s="17" t="s">
        <v>147</v>
      </c>
      <c r="AU317" s="17" t="s">
        <v>153</v>
      </c>
    </row>
    <row r="318" spans="2:65" s="1" customFormat="1" ht="29.25">
      <c r="B318" s="32"/>
      <c r="D318" s="142" t="s">
        <v>339</v>
      </c>
      <c r="F318" s="184" t="s">
        <v>701</v>
      </c>
      <c r="I318" s="144"/>
      <c r="L318" s="32"/>
      <c r="M318" s="145"/>
      <c r="T318" s="53"/>
      <c r="AT318" s="17" t="s">
        <v>339</v>
      </c>
      <c r="AU318" s="17" t="s">
        <v>153</v>
      </c>
    </row>
    <row r="319" spans="2:65" s="1" customFormat="1" ht="16.5" customHeight="1">
      <c r="B319" s="32"/>
      <c r="C319" s="129" t="s">
        <v>901</v>
      </c>
      <c r="D319" s="129" t="s">
        <v>141</v>
      </c>
      <c r="E319" s="130" t="s">
        <v>902</v>
      </c>
      <c r="F319" s="131" t="s">
        <v>903</v>
      </c>
      <c r="G319" s="132" t="s">
        <v>144</v>
      </c>
      <c r="H319" s="133">
        <v>1</v>
      </c>
      <c r="I319" s="134"/>
      <c r="J319" s="135">
        <f>ROUND(I319*H319,2)</f>
        <v>0</v>
      </c>
      <c r="K319" s="131" t="s">
        <v>19</v>
      </c>
      <c r="L319" s="32"/>
      <c r="M319" s="136" t="s">
        <v>19</v>
      </c>
      <c r="N319" s="137" t="s">
        <v>47</v>
      </c>
      <c r="P319" s="138">
        <f>O319*H319</f>
        <v>0</v>
      </c>
      <c r="Q319" s="138">
        <v>0</v>
      </c>
      <c r="R319" s="138">
        <f>Q319*H319</f>
        <v>0</v>
      </c>
      <c r="S319" s="138">
        <v>0</v>
      </c>
      <c r="T319" s="139">
        <f>S319*H319</f>
        <v>0</v>
      </c>
      <c r="AR319" s="140" t="s">
        <v>687</v>
      </c>
      <c r="AT319" s="140" t="s">
        <v>141</v>
      </c>
      <c r="AU319" s="140" t="s">
        <v>153</v>
      </c>
      <c r="AY319" s="17" t="s">
        <v>140</v>
      </c>
      <c r="BE319" s="141">
        <f>IF(N319="základní",J319,0)</f>
        <v>0</v>
      </c>
      <c r="BF319" s="141">
        <f>IF(N319="snížená",J319,0)</f>
        <v>0</v>
      </c>
      <c r="BG319" s="141">
        <f>IF(N319="zákl. přenesená",J319,0)</f>
        <v>0</v>
      </c>
      <c r="BH319" s="141">
        <f>IF(N319="sníž. přenesená",J319,0)</f>
        <v>0</v>
      </c>
      <c r="BI319" s="141">
        <f>IF(N319="nulová",J319,0)</f>
        <v>0</v>
      </c>
      <c r="BJ319" s="17" t="s">
        <v>83</v>
      </c>
      <c r="BK319" s="141">
        <f>ROUND(I319*H319,2)</f>
        <v>0</v>
      </c>
      <c r="BL319" s="17" t="s">
        <v>687</v>
      </c>
      <c r="BM319" s="140" t="s">
        <v>904</v>
      </c>
    </row>
    <row r="320" spans="2:65" s="1" customFormat="1" ht="11.25">
      <c r="B320" s="32"/>
      <c r="D320" s="142" t="s">
        <v>147</v>
      </c>
      <c r="F320" s="143" t="s">
        <v>903</v>
      </c>
      <c r="I320" s="144"/>
      <c r="L320" s="32"/>
      <c r="M320" s="145"/>
      <c r="T320" s="53"/>
      <c r="AT320" s="17" t="s">
        <v>147</v>
      </c>
      <c r="AU320" s="17" t="s">
        <v>153</v>
      </c>
    </row>
    <row r="321" spans="2:65" s="1" customFormat="1" ht="19.5">
      <c r="B321" s="32"/>
      <c r="D321" s="142" t="s">
        <v>339</v>
      </c>
      <c r="F321" s="184" t="s">
        <v>690</v>
      </c>
      <c r="I321" s="144"/>
      <c r="L321" s="32"/>
      <c r="M321" s="145"/>
      <c r="T321" s="53"/>
      <c r="AT321" s="17" t="s">
        <v>339</v>
      </c>
      <c r="AU321" s="17" t="s">
        <v>153</v>
      </c>
    </row>
    <row r="322" spans="2:65" s="1" customFormat="1" ht="16.5" customHeight="1">
      <c r="B322" s="32"/>
      <c r="C322" s="129" t="s">
        <v>905</v>
      </c>
      <c r="D322" s="129" t="s">
        <v>141</v>
      </c>
      <c r="E322" s="130" t="s">
        <v>906</v>
      </c>
      <c r="F322" s="131" t="s">
        <v>907</v>
      </c>
      <c r="G322" s="132" t="s">
        <v>144</v>
      </c>
      <c r="H322" s="133">
        <v>1</v>
      </c>
      <c r="I322" s="134"/>
      <c r="J322" s="135">
        <f>ROUND(I322*H322,2)</f>
        <v>0</v>
      </c>
      <c r="K322" s="131" t="s">
        <v>19</v>
      </c>
      <c r="L322" s="32"/>
      <c r="M322" s="136" t="s">
        <v>19</v>
      </c>
      <c r="N322" s="137" t="s">
        <v>47</v>
      </c>
      <c r="P322" s="138">
        <f>O322*H322</f>
        <v>0</v>
      </c>
      <c r="Q322" s="138">
        <v>0</v>
      </c>
      <c r="R322" s="138">
        <f>Q322*H322</f>
        <v>0</v>
      </c>
      <c r="S322" s="138">
        <v>0</v>
      </c>
      <c r="T322" s="139">
        <f>S322*H322</f>
        <v>0</v>
      </c>
      <c r="AR322" s="140" t="s">
        <v>687</v>
      </c>
      <c r="AT322" s="140" t="s">
        <v>141</v>
      </c>
      <c r="AU322" s="140" t="s">
        <v>153</v>
      </c>
      <c r="AY322" s="17" t="s">
        <v>140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7" t="s">
        <v>83</v>
      </c>
      <c r="BK322" s="141">
        <f>ROUND(I322*H322,2)</f>
        <v>0</v>
      </c>
      <c r="BL322" s="17" t="s">
        <v>687</v>
      </c>
      <c r="BM322" s="140" t="s">
        <v>908</v>
      </c>
    </row>
    <row r="323" spans="2:65" s="1" customFormat="1" ht="11.25">
      <c r="B323" s="32"/>
      <c r="D323" s="142" t="s">
        <v>147</v>
      </c>
      <c r="F323" s="143" t="s">
        <v>909</v>
      </c>
      <c r="I323" s="144"/>
      <c r="L323" s="32"/>
      <c r="M323" s="145"/>
      <c r="T323" s="53"/>
      <c r="AT323" s="17" t="s">
        <v>147</v>
      </c>
      <c r="AU323" s="17" t="s">
        <v>153</v>
      </c>
    </row>
    <row r="324" spans="2:65" s="1" customFormat="1" ht="19.5">
      <c r="B324" s="32"/>
      <c r="D324" s="142" t="s">
        <v>339</v>
      </c>
      <c r="F324" s="184" t="s">
        <v>690</v>
      </c>
      <c r="I324" s="144"/>
      <c r="L324" s="32"/>
      <c r="M324" s="145"/>
      <c r="T324" s="53"/>
      <c r="AT324" s="17" t="s">
        <v>339</v>
      </c>
      <c r="AU324" s="17" t="s">
        <v>153</v>
      </c>
    </row>
    <row r="325" spans="2:65" s="11" customFormat="1" ht="20.85" customHeight="1">
      <c r="B325" s="119"/>
      <c r="D325" s="120" t="s">
        <v>75</v>
      </c>
      <c r="E325" s="146" t="s">
        <v>910</v>
      </c>
      <c r="F325" s="146" t="s">
        <v>911</v>
      </c>
      <c r="I325" s="122"/>
      <c r="J325" s="147">
        <f>BK325</f>
        <v>0</v>
      </c>
      <c r="L325" s="119"/>
      <c r="M325" s="124"/>
      <c r="P325" s="125">
        <f>SUM(P326:P349)</f>
        <v>0</v>
      </c>
      <c r="R325" s="125">
        <f>SUM(R326:R349)</f>
        <v>0</v>
      </c>
      <c r="T325" s="126">
        <f>SUM(T326:T349)</f>
        <v>0</v>
      </c>
      <c r="AR325" s="120" t="s">
        <v>139</v>
      </c>
      <c r="AT325" s="127" t="s">
        <v>75</v>
      </c>
      <c r="AU325" s="127" t="s">
        <v>85</v>
      </c>
      <c r="AY325" s="120" t="s">
        <v>140</v>
      </c>
      <c r="BK325" s="128">
        <f>SUM(BK326:BK349)</f>
        <v>0</v>
      </c>
    </row>
    <row r="326" spans="2:65" s="1" customFormat="1" ht="16.5" customHeight="1">
      <c r="B326" s="32"/>
      <c r="C326" s="129" t="s">
        <v>912</v>
      </c>
      <c r="D326" s="129" t="s">
        <v>141</v>
      </c>
      <c r="E326" s="130" t="s">
        <v>913</v>
      </c>
      <c r="F326" s="131" t="s">
        <v>914</v>
      </c>
      <c r="G326" s="132" t="s">
        <v>144</v>
      </c>
      <c r="H326" s="133">
        <v>1</v>
      </c>
      <c r="I326" s="134"/>
      <c r="J326" s="135">
        <f>ROUND(I326*H326,2)</f>
        <v>0</v>
      </c>
      <c r="K326" s="131" t="s">
        <v>19</v>
      </c>
      <c r="L326" s="32"/>
      <c r="M326" s="136" t="s">
        <v>19</v>
      </c>
      <c r="N326" s="137" t="s">
        <v>47</v>
      </c>
      <c r="P326" s="138">
        <f>O326*H326</f>
        <v>0</v>
      </c>
      <c r="Q326" s="138">
        <v>0</v>
      </c>
      <c r="R326" s="138">
        <f>Q326*H326</f>
        <v>0</v>
      </c>
      <c r="S326" s="138">
        <v>0</v>
      </c>
      <c r="T326" s="139">
        <f>S326*H326</f>
        <v>0</v>
      </c>
      <c r="AR326" s="140" t="s">
        <v>687</v>
      </c>
      <c r="AT326" s="140" t="s">
        <v>141</v>
      </c>
      <c r="AU326" s="140" t="s">
        <v>153</v>
      </c>
      <c r="AY326" s="17" t="s">
        <v>140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7" t="s">
        <v>83</v>
      </c>
      <c r="BK326" s="141">
        <f>ROUND(I326*H326,2)</f>
        <v>0</v>
      </c>
      <c r="BL326" s="17" t="s">
        <v>687</v>
      </c>
      <c r="BM326" s="140" t="s">
        <v>915</v>
      </c>
    </row>
    <row r="327" spans="2:65" s="1" customFormat="1" ht="11.25">
      <c r="B327" s="32"/>
      <c r="D327" s="142" t="s">
        <v>147</v>
      </c>
      <c r="F327" s="143" t="s">
        <v>916</v>
      </c>
      <c r="I327" s="144"/>
      <c r="L327" s="32"/>
      <c r="M327" s="145"/>
      <c r="T327" s="53"/>
      <c r="AT327" s="17" t="s">
        <v>147</v>
      </c>
      <c r="AU327" s="17" t="s">
        <v>153</v>
      </c>
    </row>
    <row r="328" spans="2:65" s="1" customFormat="1" ht="19.5">
      <c r="B328" s="32"/>
      <c r="D328" s="142" t="s">
        <v>339</v>
      </c>
      <c r="F328" s="184" t="s">
        <v>690</v>
      </c>
      <c r="I328" s="144"/>
      <c r="L328" s="32"/>
      <c r="M328" s="145"/>
      <c r="T328" s="53"/>
      <c r="AT328" s="17" t="s">
        <v>339</v>
      </c>
      <c r="AU328" s="17" t="s">
        <v>153</v>
      </c>
    </row>
    <row r="329" spans="2:65" s="1" customFormat="1" ht="16.5" customHeight="1">
      <c r="B329" s="32"/>
      <c r="C329" s="129" t="s">
        <v>917</v>
      </c>
      <c r="D329" s="129" t="s">
        <v>141</v>
      </c>
      <c r="E329" s="130" t="s">
        <v>918</v>
      </c>
      <c r="F329" s="131" t="s">
        <v>919</v>
      </c>
      <c r="G329" s="132" t="s">
        <v>144</v>
      </c>
      <c r="H329" s="133">
        <v>1</v>
      </c>
      <c r="I329" s="134"/>
      <c r="J329" s="135">
        <f>ROUND(I329*H329,2)</f>
        <v>0</v>
      </c>
      <c r="K329" s="131" t="s">
        <v>19</v>
      </c>
      <c r="L329" s="32"/>
      <c r="M329" s="136" t="s">
        <v>19</v>
      </c>
      <c r="N329" s="137" t="s">
        <v>47</v>
      </c>
      <c r="P329" s="138">
        <f>O329*H329</f>
        <v>0</v>
      </c>
      <c r="Q329" s="138">
        <v>0</v>
      </c>
      <c r="R329" s="138">
        <f>Q329*H329</f>
        <v>0</v>
      </c>
      <c r="S329" s="138">
        <v>0</v>
      </c>
      <c r="T329" s="139">
        <f>S329*H329</f>
        <v>0</v>
      </c>
      <c r="AR329" s="140" t="s">
        <v>687</v>
      </c>
      <c r="AT329" s="140" t="s">
        <v>141</v>
      </c>
      <c r="AU329" s="140" t="s">
        <v>153</v>
      </c>
      <c r="AY329" s="17" t="s">
        <v>140</v>
      </c>
      <c r="BE329" s="141">
        <f>IF(N329="základní",J329,0)</f>
        <v>0</v>
      </c>
      <c r="BF329" s="141">
        <f>IF(N329="snížená",J329,0)</f>
        <v>0</v>
      </c>
      <c r="BG329" s="141">
        <f>IF(N329="zákl. přenesená",J329,0)</f>
        <v>0</v>
      </c>
      <c r="BH329" s="141">
        <f>IF(N329="sníž. přenesená",J329,0)</f>
        <v>0</v>
      </c>
      <c r="BI329" s="141">
        <f>IF(N329="nulová",J329,0)</f>
        <v>0</v>
      </c>
      <c r="BJ329" s="17" t="s">
        <v>83</v>
      </c>
      <c r="BK329" s="141">
        <f>ROUND(I329*H329,2)</f>
        <v>0</v>
      </c>
      <c r="BL329" s="17" t="s">
        <v>687</v>
      </c>
      <c r="BM329" s="140" t="s">
        <v>920</v>
      </c>
    </row>
    <row r="330" spans="2:65" s="1" customFormat="1" ht="11.25">
      <c r="B330" s="32"/>
      <c r="D330" s="142" t="s">
        <v>147</v>
      </c>
      <c r="F330" s="143" t="s">
        <v>919</v>
      </c>
      <c r="I330" s="144"/>
      <c r="L330" s="32"/>
      <c r="M330" s="145"/>
      <c r="T330" s="53"/>
      <c r="AT330" s="17" t="s">
        <v>147</v>
      </c>
      <c r="AU330" s="17" t="s">
        <v>153</v>
      </c>
    </row>
    <row r="331" spans="2:65" s="1" customFormat="1" ht="19.5">
      <c r="B331" s="32"/>
      <c r="D331" s="142" t="s">
        <v>339</v>
      </c>
      <c r="F331" s="184" t="s">
        <v>690</v>
      </c>
      <c r="I331" s="144"/>
      <c r="L331" s="32"/>
      <c r="M331" s="145"/>
      <c r="T331" s="53"/>
      <c r="AT331" s="17" t="s">
        <v>339</v>
      </c>
      <c r="AU331" s="17" t="s">
        <v>153</v>
      </c>
    </row>
    <row r="332" spans="2:65" s="1" customFormat="1" ht="16.5" customHeight="1">
      <c r="B332" s="32"/>
      <c r="C332" s="129" t="s">
        <v>921</v>
      </c>
      <c r="D332" s="129" t="s">
        <v>141</v>
      </c>
      <c r="E332" s="130" t="s">
        <v>922</v>
      </c>
      <c r="F332" s="131" t="s">
        <v>923</v>
      </c>
      <c r="G332" s="132" t="s">
        <v>144</v>
      </c>
      <c r="H332" s="133">
        <v>1</v>
      </c>
      <c r="I332" s="134"/>
      <c r="J332" s="135">
        <f>ROUND(I332*H332,2)</f>
        <v>0</v>
      </c>
      <c r="K332" s="131" t="s">
        <v>19</v>
      </c>
      <c r="L332" s="32"/>
      <c r="M332" s="136" t="s">
        <v>19</v>
      </c>
      <c r="N332" s="137" t="s">
        <v>47</v>
      </c>
      <c r="P332" s="138">
        <f>O332*H332</f>
        <v>0</v>
      </c>
      <c r="Q332" s="138">
        <v>0</v>
      </c>
      <c r="R332" s="138">
        <f>Q332*H332</f>
        <v>0</v>
      </c>
      <c r="S332" s="138">
        <v>0</v>
      </c>
      <c r="T332" s="139">
        <f>S332*H332</f>
        <v>0</v>
      </c>
      <c r="AR332" s="140" t="s">
        <v>687</v>
      </c>
      <c r="AT332" s="140" t="s">
        <v>141</v>
      </c>
      <c r="AU332" s="140" t="s">
        <v>153</v>
      </c>
      <c r="AY332" s="17" t="s">
        <v>140</v>
      </c>
      <c r="BE332" s="141">
        <f>IF(N332="základní",J332,0)</f>
        <v>0</v>
      </c>
      <c r="BF332" s="141">
        <f>IF(N332="snížená",J332,0)</f>
        <v>0</v>
      </c>
      <c r="BG332" s="141">
        <f>IF(N332="zákl. přenesená",J332,0)</f>
        <v>0</v>
      </c>
      <c r="BH332" s="141">
        <f>IF(N332="sníž. přenesená",J332,0)</f>
        <v>0</v>
      </c>
      <c r="BI332" s="141">
        <f>IF(N332="nulová",J332,0)</f>
        <v>0</v>
      </c>
      <c r="BJ332" s="17" t="s">
        <v>83</v>
      </c>
      <c r="BK332" s="141">
        <f>ROUND(I332*H332,2)</f>
        <v>0</v>
      </c>
      <c r="BL332" s="17" t="s">
        <v>687</v>
      </c>
      <c r="BM332" s="140" t="s">
        <v>924</v>
      </c>
    </row>
    <row r="333" spans="2:65" s="1" customFormat="1" ht="11.25">
      <c r="B333" s="32"/>
      <c r="D333" s="142" t="s">
        <v>147</v>
      </c>
      <c r="F333" s="143" t="s">
        <v>923</v>
      </c>
      <c r="I333" s="144"/>
      <c r="L333" s="32"/>
      <c r="M333" s="145"/>
      <c r="T333" s="53"/>
      <c r="AT333" s="17" t="s">
        <v>147</v>
      </c>
      <c r="AU333" s="17" t="s">
        <v>153</v>
      </c>
    </row>
    <row r="334" spans="2:65" s="1" customFormat="1" ht="19.5">
      <c r="B334" s="32"/>
      <c r="D334" s="142" t="s">
        <v>339</v>
      </c>
      <c r="F334" s="184" t="s">
        <v>690</v>
      </c>
      <c r="I334" s="144"/>
      <c r="L334" s="32"/>
      <c r="M334" s="145"/>
      <c r="T334" s="53"/>
      <c r="AT334" s="17" t="s">
        <v>339</v>
      </c>
      <c r="AU334" s="17" t="s">
        <v>153</v>
      </c>
    </row>
    <row r="335" spans="2:65" s="1" customFormat="1" ht="16.5" customHeight="1">
      <c r="B335" s="32"/>
      <c r="C335" s="129" t="s">
        <v>925</v>
      </c>
      <c r="D335" s="129" t="s">
        <v>141</v>
      </c>
      <c r="E335" s="130" t="s">
        <v>926</v>
      </c>
      <c r="F335" s="131" t="s">
        <v>927</v>
      </c>
      <c r="G335" s="132" t="s">
        <v>144</v>
      </c>
      <c r="H335" s="133">
        <v>1</v>
      </c>
      <c r="I335" s="134"/>
      <c r="J335" s="135">
        <f>ROUND(I335*H335,2)</f>
        <v>0</v>
      </c>
      <c r="K335" s="131" t="s">
        <v>19</v>
      </c>
      <c r="L335" s="32"/>
      <c r="M335" s="136" t="s">
        <v>19</v>
      </c>
      <c r="N335" s="137" t="s">
        <v>47</v>
      </c>
      <c r="P335" s="138">
        <f>O335*H335</f>
        <v>0</v>
      </c>
      <c r="Q335" s="138">
        <v>0</v>
      </c>
      <c r="R335" s="138">
        <f>Q335*H335</f>
        <v>0</v>
      </c>
      <c r="S335" s="138">
        <v>0</v>
      </c>
      <c r="T335" s="139">
        <f>S335*H335</f>
        <v>0</v>
      </c>
      <c r="AR335" s="140" t="s">
        <v>687</v>
      </c>
      <c r="AT335" s="140" t="s">
        <v>141</v>
      </c>
      <c r="AU335" s="140" t="s">
        <v>153</v>
      </c>
      <c r="AY335" s="17" t="s">
        <v>140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7" t="s">
        <v>83</v>
      </c>
      <c r="BK335" s="141">
        <f>ROUND(I335*H335,2)</f>
        <v>0</v>
      </c>
      <c r="BL335" s="17" t="s">
        <v>687</v>
      </c>
      <c r="BM335" s="140" t="s">
        <v>928</v>
      </c>
    </row>
    <row r="336" spans="2:65" s="1" customFormat="1" ht="11.25">
      <c r="B336" s="32"/>
      <c r="D336" s="142" t="s">
        <v>147</v>
      </c>
      <c r="F336" s="143" t="s">
        <v>927</v>
      </c>
      <c r="I336" s="144"/>
      <c r="L336" s="32"/>
      <c r="M336" s="145"/>
      <c r="T336" s="53"/>
      <c r="AT336" s="17" t="s">
        <v>147</v>
      </c>
      <c r="AU336" s="17" t="s">
        <v>153</v>
      </c>
    </row>
    <row r="337" spans="2:65" s="1" customFormat="1" ht="19.5">
      <c r="B337" s="32"/>
      <c r="D337" s="142" t="s">
        <v>339</v>
      </c>
      <c r="F337" s="184" t="s">
        <v>690</v>
      </c>
      <c r="I337" s="144"/>
      <c r="L337" s="32"/>
      <c r="M337" s="145"/>
      <c r="T337" s="53"/>
      <c r="AT337" s="17" t="s">
        <v>339</v>
      </c>
      <c r="AU337" s="17" t="s">
        <v>153</v>
      </c>
    </row>
    <row r="338" spans="2:65" s="1" customFormat="1" ht="16.5" customHeight="1">
      <c r="B338" s="32"/>
      <c r="C338" s="129" t="s">
        <v>929</v>
      </c>
      <c r="D338" s="129" t="s">
        <v>141</v>
      </c>
      <c r="E338" s="130" t="s">
        <v>930</v>
      </c>
      <c r="F338" s="131" t="s">
        <v>931</v>
      </c>
      <c r="G338" s="132" t="s">
        <v>144</v>
      </c>
      <c r="H338" s="133">
        <v>1</v>
      </c>
      <c r="I338" s="134"/>
      <c r="J338" s="135">
        <f>ROUND(I338*H338,2)</f>
        <v>0</v>
      </c>
      <c r="K338" s="131" t="s">
        <v>19</v>
      </c>
      <c r="L338" s="32"/>
      <c r="M338" s="136" t="s">
        <v>19</v>
      </c>
      <c r="N338" s="137" t="s">
        <v>47</v>
      </c>
      <c r="P338" s="138">
        <f>O338*H338</f>
        <v>0</v>
      </c>
      <c r="Q338" s="138">
        <v>0</v>
      </c>
      <c r="R338" s="138">
        <f>Q338*H338</f>
        <v>0</v>
      </c>
      <c r="S338" s="138">
        <v>0</v>
      </c>
      <c r="T338" s="139">
        <f>S338*H338</f>
        <v>0</v>
      </c>
      <c r="AR338" s="140" t="s">
        <v>687</v>
      </c>
      <c r="AT338" s="140" t="s">
        <v>141</v>
      </c>
      <c r="AU338" s="140" t="s">
        <v>153</v>
      </c>
      <c r="AY338" s="17" t="s">
        <v>140</v>
      </c>
      <c r="BE338" s="141">
        <f>IF(N338="základní",J338,0)</f>
        <v>0</v>
      </c>
      <c r="BF338" s="141">
        <f>IF(N338="snížená",J338,0)</f>
        <v>0</v>
      </c>
      <c r="BG338" s="141">
        <f>IF(N338="zákl. přenesená",J338,0)</f>
        <v>0</v>
      </c>
      <c r="BH338" s="141">
        <f>IF(N338="sníž. přenesená",J338,0)</f>
        <v>0</v>
      </c>
      <c r="BI338" s="141">
        <f>IF(N338="nulová",J338,0)</f>
        <v>0</v>
      </c>
      <c r="BJ338" s="17" t="s">
        <v>83</v>
      </c>
      <c r="BK338" s="141">
        <f>ROUND(I338*H338,2)</f>
        <v>0</v>
      </c>
      <c r="BL338" s="17" t="s">
        <v>687</v>
      </c>
      <c r="BM338" s="140" t="s">
        <v>932</v>
      </c>
    </row>
    <row r="339" spans="2:65" s="1" customFormat="1" ht="11.25">
      <c r="B339" s="32"/>
      <c r="D339" s="142" t="s">
        <v>147</v>
      </c>
      <c r="F339" s="143" t="s">
        <v>931</v>
      </c>
      <c r="I339" s="144"/>
      <c r="L339" s="32"/>
      <c r="M339" s="145"/>
      <c r="T339" s="53"/>
      <c r="AT339" s="17" t="s">
        <v>147</v>
      </c>
      <c r="AU339" s="17" t="s">
        <v>153</v>
      </c>
    </row>
    <row r="340" spans="2:65" s="1" customFormat="1" ht="19.5">
      <c r="B340" s="32"/>
      <c r="D340" s="142" t="s">
        <v>339</v>
      </c>
      <c r="F340" s="184" t="s">
        <v>690</v>
      </c>
      <c r="I340" s="144"/>
      <c r="L340" s="32"/>
      <c r="M340" s="145"/>
      <c r="T340" s="53"/>
      <c r="AT340" s="17" t="s">
        <v>339</v>
      </c>
      <c r="AU340" s="17" t="s">
        <v>153</v>
      </c>
    </row>
    <row r="341" spans="2:65" s="1" customFormat="1" ht="16.5" customHeight="1">
      <c r="B341" s="32"/>
      <c r="C341" s="129" t="s">
        <v>687</v>
      </c>
      <c r="D341" s="129" t="s">
        <v>141</v>
      </c>
      <c r="E341" s="130" t="s">
        <v>933</v>
      </c>
      <c r="F341" s="131" t="s">
        <v>934</v>
      </c>
      <c r="G341" s="132" t="s">
        <v>182</v>
      </c>
      <c r="H341" s="133">
        <v>5</v>
      </c>
      <c r="I341" s="134"/>
      <c r="J341" s="135">
        <f>ROUND(I341*H341,2)</f>
        <v>0</v>
      </c>
      <c r="K341" s="131" t="s">
        <v>19</v>
      </c>
      <c r="L341" s="32"/>
      <c r="M341" s="136" t="s">
        <v>19</v>
      </c>
      <c r="N341" s="137" t="s">
        <v>47</v>
      </c>
      <c r="P341" s="138">
        <f>O341*H341</f>
        <v>0</v>
      </c>
      <c r="Q341" s="138">
        <v>0</v>
      </c>
      <c r="R341" s="138">
        <f>Q341*H341</f>
        <v>0</v>
      </c>
      <c r="S341" s="138">
        <v>0</v>
      </c>
      <c r="T341" s="139">
        <f>S341*H341</f>
        <v>0</v>
      </c>
      <c r="AR341" s="140" t="s">
        <v>687</v>
      </c>
      <c r="AT341" s="140" t="s">
        <v>141</v>
      </c>
      <c r="AU341" s="140" t="s">
        <v>153</v>
      </c>
      <c r="AY341" s="17" t="s">
        <v>140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7" t="s">
        <v>83</v>
      </c>
      <c r="BK341" s="141">
        <f>ROUND(I341*H341,2)</f>
        <v>0</v>
      </c>
      <c r="BL341" s="17" t="s">
        <v>687</v>
      </c>
      <c r="BM341" s="140" t="s">
        <v>935</v>
      </c>
    </row>
    <row r="342" spans="2:65" s="1" customFormat="1" ht="11.25">
      <c r="B342" s="32"/>
      <c r="D342" s="142" t="s">
        <v>147</v>
      </c>
      <c r="F342" s="143" t="s">
        <v>934</v>
      </c>
      <c r="I342" s="144"/>
      <c r="L342" s="32"/>
      <c r="M342" s="145"/>
      <c r="T342" s="53"/>
      <c r="AT342" s="17" t="s">
        <v>147</v>
      </c>
      <c r="AU342" s="17" t="s">
        <v>153</v>
      </c>
    </row>
    <row r="343" spans="2:65" s="1" customFormat="1" ht="19.5">
      <c r="B343" s="32"/>
      <c r="D343" s="142" t="s">
        <v>339</v>
      </c>
      <c r="F343" s="184" t="s">
        <v>690</v>
      </c>
      <c r="I343" s="144"/>
      <c r="L343" s="32"/>
      <c r="M343" s="145"/>
      <c r="T343" s="53"/>
      <c r="AT343" s="17" t="s">
        <v>339</v>
      </c>
      <c r="AU343" s="17" t="s">
        <v>153</v>
      </c>
    </row>
    <row r="344" spans="2:65" s="1" customFormat="1" ht="16.5" customHeight="1">
      <c r="B344" s="32"/>
      <c r="C344" s="129" t="s">
        <v>936</v>
      </c>
      <c r="D344" s="129" t="s">
        <v>141</v>
      </c>
      <c r="E344" s="130" t="s">
        <v>937</v>
      </c>
      <c r="F344" s="131" t="s">
        <v>938</v>
      </c>
      <c r="G344" s="132" t="s">
        <v>699</v>
      </c>
      <c r="H344" s="133">
        <v>100</v>
      </c>
      <c r="I344" s="134"/>
      <c r="J344" s="135">
        <f>ROUND(I344*H344,2)</f>
        <v>0</v>
      </c>
      <c r="K344" s="131" t="s">
        <v>19</v>
      </c>
      <c r="L344" s="32"/>
      <c r="M344" s="136" t="s">
        <v>19</v>
      </c>
      <c r="N344" s="137" t="s">
        <v>47</v>
      </c>
      <c r="P344" s="138">
        <f>O344*H344</f>
        <v>0</v>
      </c>
      <c r="Q344" s="138">
        <v>0</v>
      </c>
      <c r="R344" s="138">
        <f>Q344*H344</f>
        <v>0</v>
      </c>
      <c r="S344" s="138">
        <v>0</v>
      </c>
      <c r="T344" s="139">
        <f>S344*H344</f>
        <v>0</v>
      </c>
      <c r="AR344" s="140" t="s">
        <v>687</v>
      </c>
      <c r="AT344" s="140" t="s">
        <v>141</v>
      </c>
      <c r="AU344" s="140" t="s">
        <v>153</v>
      </c>
      <c r="AY344" s="17" t="s">
        <v>140</v>
      </c>
      <c r="BE344" s="141">
        <f>IF(N344="základní",J344,0)</f>
        <v>0</v>
      </c>
      <c r="BF344" s="141">
        <f>IF(N344="snížená",J344,0)</f>
        <v>0</v>
      </c>
      <c r="BG344" s="141">
        <f>IF(N344="zákl. přenesená",J344,0)</f>
        <v>0</v>
      </c>
      <c r="BH344" s="141">
        <f>IF(N344="sníž. přenesená",J344,0)</f>
        <v>0</v>
      </c>
      <c r="BI344" s="141">
        <f>IF(N344="nulová",J344,0)</f>
        <v>0</v>
      </c>
      <c r="BJ344" s="17" t="s">
        <v>83</v>
      </c>
      <c r="BK344" s="141">
        <f>ROUND(I344*H344,2)</f>
        <v>0</v>
      </c>
      <c r="BL344" s="17" t="s">
        <v>687</v>
      </c>
      <c r="BM344" s="140" t="s">
        <v>939</v>
      </c>
    </row>
    <row r="345" spans="2:65" s="1" customFormat="1" ht="11.25">
      <c r="B345" s="32"/>
      <c r="D345" s="142" t="s">
        <v>147</v>
      </c>
      <c r="F345" s="143" t="s">
        <v>938</v>
      </c>
      <c r="I345" s="144"/>
      <c r="L345" s="32"/>
      <c r="M345" s="145"/>
      <c r="T345" s="53"/>
      <c r="AT345" s="17" t="s">
        <v>147</v>
      </c>
      <c r="AU345" s="17" t="s">
        <v>153</v>
      </c>
    </row>
    <row r="346" spans="2:65" s="1" customFormat="1" ht="29.25">
      <c r="B346" s="32"/>
      <c r="D346" s="142" t="s">
        <v>339</v>
      </c>
      <c r="F346" s="184" t="s">
        <v>701</v>
      </c>
      <c r="I346" s="144"/>
      <c r="L346" s="32"/>
      <c r="M346" s="145"/>
      <c r="T346" s="53"/>
      <c r="AT346" s="17" t="s">
        <v>339</v>
      </c>
      <c r="AU346" s="17" t="s">
        <v>153</v>
      </c>
    </row>
    <row r="347" spans="2:65" s="1" customFormat="1" ht="16.5" customHeight="1">
      <c r="B347" s="32"/>
      <c r="C347" s="129" t="s">
        <v>940</v>
      </c>
      <c r="D347" s="129" t="s">
        <v>141</v>
      </c>
      <c r="E347" s="130" t="s">
        <v>941</v>
      </c>
      <c r="F347" s="131" t="s">
        <v>942</v>
      </c>
      <c r="G347" s="132" t="s">
        <v>144</v>
      </c>
      <c r="H347" s="133">
        <v>1</v>
      </c>
      <c r="I347" s="134"/>
      <c r="J347" s="135">
        <f>ROUND(I347*H347,2)</f>
        <v>0</v>
      </c>
      <c r="K347" s="131" t="s">
        <v>19</v>
      </c>
      <c r="L347" s="32"/>
      <c r="M347" s="136" t="s">
        <v>19</v>
      </c>
      <c r="N347" s="137" t="s">
        <v>47</v>
      </c>
      <c r="P347" s="138">
        <f>O347*H347</f>
        <v>0</v>
      </c>
      <c r="Q347" s="138">
        <v>0</v>
      </c>
      <c r="R347" s="138">
        <f>Q347*H347</f>
        <v>0</v>
      </c>
      <c r="S347" s="138">
        <v>0</v>
      </c>
      <c r="T347" s="139">
        <f>S347*H347</f>
        <v>0</v>
      </c>
      <c r="AR347" s="140" t="s">
        <v>687</v>
      </c>
      <c r="AT347" s="140" t="s">
        <v>141</v>
      </c>
      <c r="AU347" s="140" t="s">
        <v>153</v>
      </c>
      <c r="AY347" s="17" t="s">
        <v>140</v>
      </c>
      <c r="BE347" s="141">
        <f>IF(N347="základní",J347,0)</f>
        <v>0</v>
      </c>
      <c r="BF347" s="141">
        <f>IF(N347="snížená",J347,0)</f>
        <v>0</v>
      </c>
      <c r="BG347" s="141">
        <f>IF(N347="zákl. přenesená",J347,0)</f>
        <v>0</v>
      </c>
      <c r="BH347" s="141">
        <f>IF(N347="sníž. přenesená",J347,0)</f>
        <v>0</v>
      </c>
      <c r="BI347" s="141">
        <f>IF(N347="nulová",J347,0)</f>
        <v>0</v>
      </c>
      <c r="BJ347" s="17" t="s">
        <v>83</v>
      </c>
      <c r="BK347" s="141">
        <f>ROUND(I347*H347,2)</f>
        <v>0</v>
      </c>
      <c r="BL347" s="17" t="s">
        <v>687</v>
      </c>
      <c r="BM347" s="140" t="s">
        <v>943</v>
      </c>
    </row>
    <row r="348" spans="2:65" s="1" customFormat="1" ht="11.25">
      <c r="B348" s="32"/>
      <c r="D348" s="142" t="s">
        <v>147</v>
      </c>
      <c r="F348" s="143" t="s">
        <v>944</v>
      </c>
      <c r="I348" s="144"/>
      <c r="L348" s="32"/>
      <c r="M348" s="145"/>
      <c r="T348" s="53"/>
      <c r="AT348" s="17" t="s">
        <v>147</v>
      </c>
      <c r="AU348" s="17" t="s">
        <v>153</v>
      </c>
    </row>
    <row r="349" spans="2:65" s="1" customFormat="1" ht="19.5">
      <c r="B349" s="32"/>
      <c r="D349" s="142" t="s">
        <v>339</v>
      </c>
      <c r="F349" s="184" t="s">
        <v>690</v>
      </c>
      <c r="I349" s="144"/>
      <c r="L349" s="32"/>
      <c r="M349" s="145"/>
      <c r="T349" s="53"/>
      <c r="AT349" s="17" t="s">
        <v>339</v>
      </c>
      <c r="AU349" s="17" t="s">
        <v>153</v>
      </c>
    </row>
    <row r="350" spans="2:65" s="11" customFormat="1" ht="20.85" customHeight="1">
      <c r="B350" s="119"/>
      <c r="D350" s="120" t="s">
        <v>75</v>
      </c>
      <c r="E350" s="146" t="s">
        <v>945</v>
      </c>
      <c r="F350" s="146" t="s">
        <v>946</v>
      </c>
      <c r="I350" s="122"/>
      <c r="J350" s="147">
        <f>BK350</f>
        <v>0</v>
      </c>
      <c r="L350" s="119"/>
      <c r="M350" s="124"/>
      <c r="P350" s="125">
        <f>SUM(P351:P383)</f>
        <v>0</v>
      </c>
      <c r="R350" s="125">
        <f>SUM(R351:R383)</f>
        <v>0</v>
      </c>
      <c r="T350" s="126">
        <f>SUM(T351:T383)</f>
        <v>0</v>
      </c>
      <c r="AR350" s="120" t="s">
        <v>139</v>
      </c>
      <c r="AT350" s="127" t="s">
        <v>75</v>
      </c>
      <c r="AU350" s="127" t="s">
        <v>85</v>
      </c>
      <c r="AY350" s="120" t="s">
        <v>140</v>
      </c>
      <c r="BK350" s="128">
        <f>SUM(BK351:BK383)</f>
        <v>0</v>
      </c>
    </row>
    <row r="351" spans="2:65" s="1" customFormat="1" ht="16.5" customHeight="1">
      <c r="B351" s="32"/>
      <c r="C351" s="129" t="s">
        <v>947</v>
      </c>
      <c r="D351" s="129" t="s">
        <v>141</v>
      </c>
      <c r="E351" s="130" t="s">
        <v>948</v>
      </c>
      <c r="F351" s="131" t="s">
        <v>949</v>
      </c>
      <c r="G351" s="132" t="s">
        <v>144</v>
      </c>
      <c r="H351" s="133">
        <v>1</v>
      </c>
      <c r="I351" s="134"/>
      <c r="J351" s="135">
        <f>ROUND(I351*H351,2)</f>
        <v>0</v>
      </c>
      <c r="K351" s="131" t="s">
        <v>19</v>
      </c>
      <c r="L351" s="32"/>
      <c r="M351" s="136" t="s">
        <v>19</v>
      </c>
      <c r="N351" s="137" t="s">
        <v>47</v>
      </c>
      <c r="P351" s="138">
        <f>O351*H351</f>
        <v>0</v>
      </c>
      <c r="Q351" s="138">
        <v>0</v>
      </c>
      <c r="R351" s="138">
        <f>Q351*H351</f>
        <v>0</v>
      </c>
      <c r="S351" s="138">
        <v>0</v>
      </c>
      <c r="T351" s="139">
        <f>S351*H351</f>
        <v>0</v>
      </c>
      <c r="AR351" s="140" t="s">
        <v>687</v>
      </c>
      <c r="AT351" s="140" t="s">
        <v>141</v>
      </c>
      <c r="AU351" s="140" t="s">
        <v>153</v>
      </c>
      <c r="AY351" s="17" t="s">
        <v>140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7" t="s">
        <v>83</v>
      </c>
      <c r="BK351" s="141">
        <f>ROUND(I351*H351,2)</f>
        <v>0</v>
      </c>
      <c r="BL351" s="17" t="s">
        <v>687</v>
      </c>
      <c r="BM351" s="140" t="s">
        <v>950</v>
      </c>
    </row>
    <row r="352" spans="2:65" s="1" customFormat="1" ht="11.25">
      <c r="B352" s="32"/>
      <c r="D352" s="142" t="s">
        <v>147</v>
      </c>
      <c r="F352" s="143" t="s">
        <v>951</v>
      </c>
      <c r="I352" s="144"/>
      <c r="L352" s="32"/>
      <c r="M352" s="145"/>
      <c r="T352" s="53"/>
      <c r="AT352" s="17" t="s">
        <v>147</v>
      </c>
      <c r="AU352" s="17" t="s">
        <v>153</v>
      </c>
    </row>
    <row r="353" spans="2:65" s="1" customFormat="1" ht="19.5">
      <c r="B353" s="32"/>
      <c r="D353" s="142" t="s">
        <v>339</v>
      </c>
      <c r="F353" s="184" t="s">
        <v>690</v>
      </c>
      <c r="I353" s="144"/>
      <c r="L353" s="32"/>
      <c r="M353" s="145"/>
      <c r="T353" s="53"/>
      <c r="AT353" s="17" t="s">
        <v>339</v>
      </c>
      <c r="AU353" s="17" t="s">
        <v>153</v>
      </c>
    </row>
    <row r="354" spans="2:65" s="1" customFormat="1" ht="16.5" customHeight="1">
      <c r="B354" s="32"/>
      <c r="C354" s="129" t="s">
        <v>952</v>
      </c>
      <c r="D354" s="129" t="s">
        <v>141</v>
      </c>
      <c r="E354" s="130" t="s">
        <v>953</v>
      </c>
      <c r="F354" s="131" t="s">
        <v>954</v>
      </c>
      <c r="G354" s="132" t="s">
        <v>144</v>
      </c>
      <c r="H354" s="133">
        <v>1</v>
      </c>
      <c r="I354" s="134"/>
      <c r="J354" s="135">
        <f>ROUND(I354*H354,2)</f>
        <v>0</v>
      </c>
      <c r="K354" s="131" t="s">
        <v>19</v>
      </c>
      <c r="L354" s="32"/>
      <c r="M354" s="136" t="s">
        <v>19</v>
      </c>
      <c r="N354" s="137" t="s">
        <v>47</v>
      </c>
      <c r="P354" s="138">
        <f>O354*H354</f>
        <v>0</v>
      </c>
      <c r="Q354" s="138">
        <v>0</v>
      </c>
      <c r="R354" s="138">
        <f>Q354*H354</f>
        <v>0</v>
      </c>
      <c r="S354" s="138">
        <v>0</v>
      </c>
      <c r="T354" s="139">
        <f>S354*H354</f>
        <v>0</v>
      </c>
      <c r="AR354" s="140" t="s">
        <v>687</v>
      </c>
      <c r="AT354" s="140" t="s">
        <v>141</v>
      </c>
      <c r="AU354" s="140" t="s">
        <v>153</v>
      </c>
      <c r="AY354" s="17" t="s">
        <v>140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7" t="s">
        <v>83</v>
      </c>
      <c r="BK354" s="141">
        <f>ROUND(I354*H354,2)</f>
        <v>0</v>
      </c>
      <c r="BL354" s="17" t="s">
        <v>687</v>
      </c>
      <c r="BM354" s="140" t="s">
        <v>955</v>
      </c>
    </row>
    <row r="355" spans="2:65" s="1" customFormat="1" ht="11.25">
      <c r="B355" s="32"/>
      <c r="D355" s="142" t="s">
        <v>147</v>
      </c>
      <c r="F355" s="143" t="s">
        <v>954</v>
      </c>
      <c r="I355" s="144"/>
      <c r="L355" s="32"/>
      <c r="M355" s="145"/>
      <c r="T355" s="53"/>
      <c r="AT355" s="17" t="s">
        <v>147</v>
      </c>
      <c r="AU355" s="17" t="s">
        <v>153</v>
      </c>
    </row>
    <row r="356" spans="2:65" s="1" customFormat="1" ht="19.5">
      <c r="B356" s="32"/>
      <c r="D356" s="142" t="s">
        <v>339</v>
      </c>
      <c r="F356" s="184" t="s">
        <v>690</v>
      </c>
      <c r="I356" s="144"/>
      <c r="L356" s="32"/>
      <c r="M356" s="145"/>
      <c r="T356" s="53"/>
      <c r="AT356" s="17" t="s">
        <v>339</v>
      </c>
      <c r="AU356" s="17" t="s">
        <v>153</v>
      </c>
    </row>
    <row r="357" spans="2:65" s="1" customFormat="1" ht="16.5" customHeight="1">
      <c r="B357" s="32"/>
      <c r="C357" s="129" t="s">
        <v>956</v>
      </c>
      <c r="D357" s="129" t="s">
        <v>141</v>
      </c>
      <c r="E357" s="130" t="s">
        <v>957</v>
      </c>
      <c r="F357" s="131" t="s">
        <v>958</v>
      </c>
      <c r="G357" s="132" t="s">
        <v>144</v>
      </c>
      <c r="H357" s="133">
        <v>1</v>
      </c>
      <c r="I357" s="134"/>
      <c r="J357" s="135">
        <f>ROUND(I357*H357,2)</f>
        <v>0</v>
      </c>
      <c r="K357" s="131" t="s">
        <v>19</v>
      </c>
      <c r="L357" s="32"/>
      <c r="M357" s="136" t="s">
        <v>19</v>
      </c>
      <c r="N357" s="137" t="s">
        <v>47</v>
      </c>
      <c r="P357" s="138">
        <f>O357*H357</f>
        <v>0</v>
      </c>
      <c r="Q357" s="138">
        <v>0</v>
      </c>
      <c r="R357" s="138">
        <f>Q357*H357</f>
        <v>0</v>
      </c>
      <c r="S357" s="138">
        <v>0</v>
      </c>
      <c r="T357" s="139">
        <f>S357*H357</f>
        <v>0</v>
      </c>
      <c r="AR357" s="140" t="s">
        <v>687</v>
      </c>
      <c r="AT357" s="140" t="s">
        <v>141</v>
      </c>
      <c r="AU357" s="140" t="s">
        <v>153</v>
      </c>
      <c r="AY357" s="17" t="s">
        <v>140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7" t="s">
        <v>83</v>
      </c>
      <c r="BK357" s="141">
        <f>ROUND(I357*H357,2)</f>
        <v>0</v>
      </c>
      <c r="BL357" s="17" t="s">
        <v>687</v>
      </c>
      <c r="BM357" s="140" t="s">
        <v>959</v>
      </c>
    </row>
    <row r="358" spans="2:65" s="1" customFormat="1" ht="11.25">
      <c r="B358" s="32"/>
      <c r="D358" s="142" t="s">
        <v>147</v>
      </c>
      <c r="F358" s="143" t="s">
        <v>958</v>
      </c>
      <c r="I358" s="144"/>
      <c r="L358" s="32"/>
      <c r="M358" s="145"/>
      <c r="T358" s="53"/>
      <c r="AT358" s="17" t="s">
        <v>147</v>
      </c>
      <c r="AU358" s="17" t="s">
        <v>153</v>
      </c>
    </row>
    <row r="359" spans="2:65" s="1" customFormat="1" ht="19.5">
      <c r="B359" s="32"/>
      <c r="D359" s="142" t="s">
        <v>339</v>
      </c>
      <c r="F359" s="184" t="s">
        <v>690</v>
      </c>
      <c r="I359" s="144"/>
      <c r="L359" s="32"/>
      <c r="M359" s="145"/>
      <c r="T359" s="53"/>
      <c r="AT359" s="17" t="s">
        <v>339</v>
      </c>
      <c r="AU359" s="17" t="s">
        <v>153</v>
      </c>
    </row>
    <row r="360" spans="2:65" s="1" customFormat="1" ht="16.5" customHeight="1">
      <c r="B360" s="32"/>
      <c r="C360" s="129" t="s">
        <v>960</v>
      </c>
      <c r="D360" s="129" t="s">
        <v>141</v>
      </c>
      <c r="E360" s="130" t="s">
        <v>961</v>
      </c>
      <c r="F360" s="131" t="s">
        <v>962</v>
      </c>
      <c r="G360" s="132" t="s">
        <v>144</v>
      </c>
      <c r="H360" s="133">
        <v>1</v>
      </c>
      <c r="I360" s="134"/>
      <c r="J360" s="135">
        <f>ROUND(I360*H360,2)</f>
        <v>0</v>
      </c>
      <c r="K360" s="131" t="s">
        <v>19</v>
      </c>
      <c r="L360" s="32"/>
      <c r="M360" s="136" t="s">
        <v>19</v>
      </c>
      <c r="N360" s="137" t="s">
        <v>47</v>
      </c>
      <c r="P360" s="138">
        <f>O360*H360</f>
        <v>0</v>
      </c>
      <c r="Q360" s="138">
        <v>0</v>
      </c>
      <c r="R360" s="138">
        <f>Q360*H360</f>
        <v>0</v>
      </c>
      <c r="S360" s="138">
        <v>0</v>
      </c>
      <c r="T360" s="139">
        <f>S360*H360</f>
        <v>0</v>
      </c>
      <c r="AR360" s="140" t="s">
        <v>687</v>
      </c>
      <c r="AT360" s="140" t="s">
        <v>141</v>
      </c>
      <c r="AU360" s="140" t="s">
        <v>153</v>
      </c>
      <c r="AY360" s="17" t="s">
        <v>140</v>
      </c>
      <c r="BE360" s="141">
        <f>IF(N360="základní",J360,0)</f>
        <v>0</v>
      </c>
      <c r="BF360" s="141">
        <f>IF(N360="snížená",J360,0)</f>
        <v>0</v>
      </c>
      <c r="BG360" s="141">
        <f>IF(N360="zákl. přenesená",J360,0)</f>
        <v>0</v>
      </c>
      <c r="BH360" s="141">
        <f>IF(N360="sníž. přenesená",J360,0)</f>
        <v>0</v>
      </c>
      <c r="BI360" s="141">
        <f>IF(N360="nulová",J360,0)</f>
        <v>0</v>
      </c>
      <c r="BJ360" s="17" t="s">
        <v>83</v>
      </c>
      <c r="BK360" s="141">
        <f>ROUND(I360*H360,2)</f>
        <v>0</v>
      </c>
      <c r="BL360" s="17" t="s">
        <v>687</v>
      </c>
      <c r="BM360" s="140" t="s">
        <v>963</v>
      </c>
    </row>
    <row r="361" spans="2:65" s="1" customFormat="1" ht="11.25">
      <c r="B361" s="32"/>
      <c r="D361" s="142" t="s">
        <v>147</v>
      </c>
      <c r="F361" s="143" t="s">
        <v>962</v>
      </c>
      <c r="I361" s="144"/>
      <c r="L361" s="32"/>
      <c r="M361" s="145"/>
      <c r="T361" s="53"/>
      <c r="AT361" s="17" t="s">
        <v>147</v>
      </c>
      <c r="AU361" s="17" t="s">
        <v>153</v>
      </c>
    </row>
    <row r="362" spans="2:65" s="1" customFormat="1" ht="19.5">
      <c r="B362" s="32"/>
      <c r="D362" s="142" t="s">
        <v>339</v>
      </c>
      <c r="F362" s="184" t="s">
        <v>690</v>
      </c>
      <c r="I362" s="144"/>
      <c r="L362" s="32"/>
      <c r="M362" s="145"/>
      <c r="T362" s="53"/>
      <c r="AT362" s="17" t="s">
        <v>339</v>
      </c>
      <c r="AU362" s="17" t="s">
        <v>153</v>
      </c>
    </row>
    <row r="363" spans="2:65" s="1" customFormat="1" ht="16.5" customHeight="1">
      <c r="B363" s="32"/>
      <c r="C363" s="129" t="s">
        <v>964</v>
      </c>
      <c r="D363" s="129" t="s">
        <v>141</v>
      </c>
      <c r="E363" s="130" t="s">
        <v>965</v>
      </c>
      <c r="F363" s="131" t="s">
        <v>966</v>
      </c>
      <c r="G363" s="132" t="s">
        <v>182</v>
      </c>
      <c r="H363" s="133">
        <v>70</v>
      </c>
      <c r="I363" s="134"/>
      <c r="J363" s="135">
        <f>ROUND(I363*H363,2)</f>
        <v>0</v>
      </c>
      <c r="K363" s="131" t="s">
        <v>19</v>
      </c>
      <c r="L363" s="32"/>
      <c r="M363" s="136" t="s">
        <v>19</v>
      </c>
      <c r="N363" s="137" t="s">
        <v>47</v>
      </c>
      <c r="P363" s="138">
        <f>O363*H363</f>
        <v>0</v>
      </c>
      <c r="Q363" s="138">
        <v>0</v>
      </c>
      <c r="R363" s="138">
        <f>Q363*H363</f>
        <v>0</v>
      </c>
      <c r="S363" s="138">
        <v>0</v>
      </c>
      <c r="T363" s="139">
        <f>S363*H363</f>
        <v>0</v>
      </c>
      <c r="AR363" s="140" t="s">
        <v>687</v>
      </c>
      <c r="AT363" s="140" t="s">
        <v>141</v>
      </c>
      <c r="AU363" s="140" t="s">
        <v>153</v>
      </c>
      <c r="AY363" s="17" t="s">
        <v>140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7" t="s">
        <v>83</v>
      </c>
      <c r="BK363" s="141">
        <f>ROUND(I363*H363,2)</f>
        <v>0</v>
      </c>
      <c r="BL363" s="17" t="s">
        <v>687</v>
      </c>
      <c r="BM363" s="140" t="s">
        <v>967</v>
      </c>
    </row>
    <row r="364" spans="2:65" s="1" customFormat="1" ht="11.25">
      <c r="B364" s="32"/>
      <c r="D364" s="142" t="s">
        <v>147</v>
      </c>
      <c r="F364" s="143" t="s">
        <v>966</v>
      </c>
      <c r="I364" s="144"/>
      <c r="L364" s="32"/>
      <c r="M364" s="145"/>
      <c r="T364" s="53"/>
      <c r="AT364" s="17" t="s">
        <v>147</v>
      </c>
      <c r="AU364" s="17" t="s">
        <v>153</v>
      </c>
    </row>
    <row r="365" spans="2:65" s="1" customFormat="1" ht="19.5">
      <c r="B365" s="32"/>
      <c r="D365" s="142" t="s">
        <v>339</v>
      </c>
      <c r="F365" s="184" t="s">
        <v>690</v>
      </c>
      <c r="I365" s="144"/>
      <c r="L365" s="32"/>
      <c r="M365" s="145"/>
      <c r="T365" s="53"/>
      <c r="AT365" s="17" t="s">
        <v>339</v>
      </c>
      <c r="AU365" s="17" t="s">
        <v>153</v>
      </c>
    </row>
    <row r="366" spans="2:65" s="1" customFormat="1" ht="16.5" customHeight="1">
      <c r="B366" s="32"/>
      <c r="C366" s="129" t="s">
        <v>968</v>
      </c>
      <c r="D366" s="129" t="s">
        <v>141</v>
      </c>
      <c r="E366" s="130" t="s">
        <v>969</v>
      </c>
      <c r="F366" s="131" t="s">
        <v>970</v>
      </c>
      <c r="G366" s="132" t="s">
        <v>182</v>
      </c>
      <c r="H366" s="133">
        <v>60</v>
      </c>
      <c r="I366" s="134"/>
      <c r="J366" s="135">
        <f>ROUND(I366*H366,2)</f>
        <v>0</v>
      </c>
      <c r="K366" s="131" t="s">
        <v>19</v>
      </c>
      <c r="L366" s="32"/>
      <c r="M366" s="136" t="s">
        <v>19</v>
      </c>
      <c r="N366" s="137" t="s">
        <v>47</v>
      </c>
      <c r="P366" s="138">
        <f>O366*H366</f>
        <v>0</v>
      </c>
      <c r="Q366" s="138">
        <v>0</v>
      </c>
      <c r="R366" s="138">
        <f>Q366*H366</f>
        <v>0</v>
      </c>
      <c r="S366" s="138">
        <v>0</v>
      </c>
      <c r="T366" s="139">
        <f>S366*H366</f>
        <v>0</v>
      </c>
      <c r="AR366" s="140" t="s">
        <v>687</v>
      </c>
      <c r="AT366" s="140" t="s">
        <v>141</v>
      </c>
      <c r="AU366" s="140" t="s">
        <v>153</v>
      </c>
      <c r="AY366" s="17" t="s">
        <v>140</v>
      </c>
      <c r="BE366" s="141">
        <f>IF(N366="základní",J366,0)</f>
        <v>0</v>
      </c>
      <c r="BF366" s="141">
        <f>IF(N366="snížená",J366,0)</f>
        <v>0</v>
      </c>
      <c r="BG366" s="141">
        <f>IF(N366="zákl. přenesená",J366,0)</f>
        <v>0</v>
      </c>
      <c r="BH366" s="141">
        <f>IF(N366="sníž. přenesená",J366,0)</f>
        <v>0</v>
      </c>
      <c r="BI366" s="141">
        <f>IF(N366="nulová",J366,0)</f>
        <v>0</v>
      </c>
      <c r="BJ366" s="17" t="s">
        <v>83</v>
      </c>
      <c r="BK366" s="141">
        <f>ROUND(I366*H366,2)</f>
        <v>0</v>
      </c>
      <c r="BL366" s="17" t="s">
        <v>687</v>
      </c>
      <c r="BM366" s="140" t="s">
        <v>971</v>
      </c>
    </row>
    <row r="367" spans="2:65" s="1" customFormat="1" ht="11.25">
      <c r="B367" s="32"/>
      <c r="D367" s="142" t="s">
        <v>147</v>
      </c>
      <c r="F367" s="143" t="s">
        <v>970</v>
      </c>
      <c r="I367" s="144"/>
      <c r="L367" s="32"/>
      <c r="M367" s="145"/>
      <c r="T367" s="53"/>
      <c r="AT367" s="17" t="s">
        <v>147</v>
      </c>
      <c r="AU367" s="17" t="s">
        <v>153</v>
      </c>
    </row>
    <row r="368" spans="2:65" s="1" customFormat="1" ht="19.5">
      <c r="B368" s="32"/>
      <c r="D368" s="142" t="s">
        <v>339</v>
      </c>
      <c r="F368" s="184" t="s">
        <v>690</v>
      </c>
      <c r="I368" s="144"/>
      <c r="L368" s="32"/>
      <c r="M368" s="145"/>
      <c r="T368" s="53"/>
      <c r="AT368" s="17" t="s">
        <v>339</v>
      </c>
      <c r="AU368" s="17" t="s">
        <v>153</v>
      </c>
    </row>
    <row r="369" spans="2:65" s="1" customFormat="1" ht="16.5" customHeight="1">
      <c r="B369" s="32"/>
      <c r="C369" s="129" t="s">
        <v>972</v>
      </c>
      <c r="D369" s="129" t="s">
        <v>141</v>
      </c>
      <c r="E369" s="130" t="s">
        <v>973</v>
      </c>
      <c r="F369" s="131" t="s">
        <v>974</v>
      </c>
      <c r="G369" s="132" t="s">
        <v>182</v>
      </c>
      <c r="H369" s="133">
        <v>35</v>
      </c>
      <c r="I369" s="134"/>
      <c r="J369" s="135">
        <f>ROUND(I369*H369,2)</f>
        <v>0</v>
      </c>
      <c r="K369" s="131" t="s">
        <v>19</v>
      </c>
      <c r="L369" s="32"/>
      <c r="M369" s="136" t="s">
        <v>19</v>
      </c>
      <c r="N369" s="137" t="s">
        <v>47</v>
      </c>
      <c r="P369" s="138">
        <f>O369*H369</f>
        <v>0</v>
      </c>
      <c r="Q369" s="138">
        <v>0</v>
      </c>
      <c r="R369" s="138">
        <f>Q369*H369</f>
        <v>0</v>
      </c>
      <c r="S369" s="138">
        <v>0</v>
      </c>
      <c r="T369" s="139">
        <f>S369*H369</f>
        <v>0</v>
      </c>
      <c r="AR369" s="140" t="s">
        <v>687</v>
      </c>
      <c r="AT369" s="140" t="s">
        <v>141</v>
      </c>
      <c r="AU369" s="140" t="s">
        <v>153</v>
      </c>
      <c r="AY369" s="17" t="s">
        <v>140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7" t="s">
        <v>83</v>
      </c>
      <c r="BK369" s="141">
        <f>ROUND(I369*H369,2)</f>
        <v>0</v>
      </c>
      <c r="BL369" s="17" t="s">
        <v>687</v>
      </c>
      <c r="BM369" s="140" t="s">
        <v>975</v>
      </c>
    </row>
    <row r="370" spans="2:65" s="1" customFormat="1" ht="11.25">
      <c r="B370" s="32"/>
      <c r="D370" s="142" t="s">
        <v>147</v>
      </c>
      <c r="F370" s="143" t="s">
        <v>976</v>
      </c>
      <c r="I370" s="144"/>
      <c r="L370" s="32"/>
      <c r="M370" s="145"/>
      <c r="T370" s="53"/>
      <c r="AT370" s="17" t="s">
        <v>147</v>
      </c>
      <c r="AU370" s="17" t="s">
        <v>153</v>
      </c>
    </row>
    <row r="371" spans="2:65" s="1" customFormat="1" ht="19.5">
      <c r="B371" s="32"/>
      <c r="D371" s="142" t="s">
        <v>339</v>
      </c>
      <c r="F371" s="184" t="s">
        <v>690</v>
      </c>
      <c r="I371" s="144"/>
      <c r="L371" s="32"/>
      <c r="M371" s="145"/>
      <c r="T371" s="53"/>
      <c r="AT371" s="17" t="s">
        <v>339</v>
      </c>
      <c r="AU371" s="17" t="s">
        <v>153</v>
      </c>
    </row>
    <row r="372" spans="2:65" s="1" customFormat="1" ht="16.5" customHeight="1">
      <c r="B372" s="32"/>
      <c r="C372" s="129" t="s">
        <v>977</v>
      </c>
      <c r="D372" s="129" t="s">
        <v>141</v>
      </c>
      <c r="E372" s="130" t="s">
        <v>978</v>
      </c>
      <c r="F372" s="131" t="s">
        <v>979</v>
      </c>
      <c r="G372" s="132" t="s">
        <v>182</v>
      </c>
      <c r="H372" s="133">
        <v>15</v>
      </c>
      <c r="I372" s="134"/>
      <c r="J372" s="135">
        <f>ROUND(I372*H372,2)</f>
        <v>0</v>
      </c>
      <c r="K372" s="131" t="s">
        <v>19</v>
      </c>
      <c r="L372" s="32"/>
      <c r="M372" s="136" t="s">
        <v>19</v>
      </c>
      <c r="N372" s="137" t="s">
        <v>47</v>
      </c>
      <c r="P372" s="138">
        <f>O372*H372</f>
        <v>0</v>
      </c>
      <c r="Q372" s="138">
        <v>0</v>
      </c>
      <c r="R372" s="138">
        <f>Q372*H372</f>
        <v>0</v>
      </c>
      <c r="S372" s="138">
        <v>0</v>
      </c>
      <c r="T372" s="139">
        <f>S372*H372</f>
        <v>0</v>
      </c>
      <c r="AR372" s="140" t="s">
        <v>687</v>
      </c>
      <c r="AT372" s="140" t="s">
        <v>141</v>
      </c>
      <c r="AU372" s="140" t="s">
        <v>153</v>
      </c>
      <c r="AY372" s="17" t="s">
        <v>140</v>
      </c>
      <c r="BE372" s="141">
        <f>IF(N372="základní",J372,0)</f>
        <v>0</v>
      </c>
      <c r="BF372" s="141">
        <f>IF(N372="snížená",J372,0)</f>
        <v>0</v>
      </c>
      <c r="BG372" s="141">
        <f>IF(N372="zákl. přenesená",J372,0)</f>
        <v>0</v>
      </c>
      <c r="BH372" s="141">
        <f>IF(N372="sníž. přenesená",J372,0)</f>
        <v>0</v>
      </c>
      <c r="BI372" s="141">
        <f>IF(N372="nulová",J372,0)</f>
        <v>0</v>
      </c>
      <c r="BJ372" s="17" t="s">
        <v>83</v>
      </c>
      <c r="BK372" s="141">
        <f>ROUND(I372*H372,2)</f>
        <v>0</v>
      </c>
      <c r="BL372" s="17" t="s">
        <v>687</v>
      </c>
      <c r="BM372" s="140" t="s">
        <v>980</v>
      </c>
    </row>
    <row r="373" spans="2:65" s="1" customFormat="1" ht="11.25">
      <c r="B373" s="32"/>
      <c r="D373" s="142" t="s">
        <v>147</v>
      </c>
      <c r="F373" s="143" t="s">
        <v>979</v>
      </c>
      <c r="I373" s="144"/>
      <c r="L373" s="32"/>
      <c r="M373" s="145"/>
      <c r="T373" s="53"/>
      <c r="AT373" s="17" t="s">
        <v>147</v>
      </c>
      <c r="AU373" s="17" t="s">
        <v>153</v>
      </c>
    </row>
    <row r="374" spans="2:65" s="1" customFormat="1" ht="19.5">
      <c r="B374" s="32"/>
      <c r="D374" s="142" t="s">
        <v>339</v>
      </c>
      <c r="F374" s="184" t="s">
        <v>690</v>
      </c>
      <c r="I374" s="144"/>
      <c r="L374" s="32"/>
      <c r="M374" s="145"/>
      <c r="T374" s="53"/>
      <c r="AT374" s="17" t="s">
        <v>339</v>
      </c>
      <c r="AU374" s="17" t="s">
        <v>153</v>
      </c>
    </row>
    <row r="375" spans="2:65" s="1" customFormat="1" ht="16.5" customHeight="1">
      <c r="B375" s="32"/>
      <c r="C375" s="129" t="s">
        <v>981</v>
      </c>
      <c r="D375" s="129" t="s">
        <v>141</v>
      </c>
      <c r="E375" s="130" t="s">
        <v>982</v>
      </c>
      <c r="F375" s="131" t="s">
        <v>797</v>
      </c>
      <c r="G375" s="132" t="s">
        <v>699</v>
      </c>
      <c r="H375" s="133">
        <v>100</v>
      </c>
      <c r="I375" s="134"/>
      <c r="J375" s="135">
        <f>ROUND(I375*H375,2)</f>
        <v>0</v>
      </c>
      <c r="K375" s="131" t="s">
        <v>19</v>
      </c>
      <c r="L375" s="32"/>
      <c r="M375" s="136" t="s">
        <v>19</v>
      </c>
      <c r="N375" s="137" t="s">
        <v>47</v>
      </c>
      <c r="P375" s="138">
        <f>O375*H375</f>
        <v>0</v>
      </c>
      <c r="Q375" s="138">
        <v>0</v>
      </c>
      <c r="R375" s="138">
        <f>Q375*H375</f>
        <v>0</v>
      </c>
      <c r="S375" s="138">
        <v>0</v>
      </c>
      <c r="T375" s="139">
        <f>S375*H375</f>
        <v>0</v>
      </c>
      <c r="AR375" s="140" t="s">
        <v>687</v>
      </c>
      <c r="AT375" s="140" t="s">
        <v>141</v>
      </c>
      <c r="AU375" s="140" t="s">
        <v>153</v>
      </c>
      <c r="AY375" s="17" t="s">
        <v>140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7" t="s">
        <v>83</v>
      </c>
      <c r="BK375" s="141">
        <f>ROUND(I375*H375,2)</f>
        <v>0</v>
      </c>
      <c r="BL375" s="17" t="s">
        <v>687</v>
      </c>
      <c r="BM375" s="140" t="s">
        <v>983</v>
      </c>
    </row>
    <row r="376" spans="2:65" s="1" customFormat="1" ht="11.25">
      <c r="B376" s="32"/>
      <c r="D376" s="142" t="s">
        <v>147</v>
      </c>
      <c r="F376" s="143" t="s">
        <v>797</v>
      </c>
      <c r="I376" s="144"/>
      <c r="L376" s="32"/>
      <c r="M376" s="145"/>
      <c r="T376" s="53"/>
      <c r="AT376" s="17" t="s">
        <v>147</v>
      </c>
      <c r="AU376" s="17" t="s">
        <v>153</v>
      </c>
    </row>
    <row r="377" spans="2:65" s="1" customFormat="1" ht="29.25">
      <c r="B377" s="32"/>
      <c r="D377" s="142" t="s">
        <v>339</v>
      </c>
      <c r="F377" s="184" t="s">
        <v>701</v>
      </c>
      <c r="I377" s="144"/>
      <c r="L377" s="32"/>
      <c r="M377" s="145"/>
      <c r="T377" s="53"/>
      <c r="AT377" s="17" t="s">
        <v>339</v>
      </c>
      <c r="AU377" s="17" t="s">
        <v>153</v>
      </c>
    </row>
    <row r="378" spans="2:65" s="1" customFormat="1" ht="16.5" customHeight="1">
      <c r="B378" s="32"/>
      <c r="C378" s="129" t="s">
        <v>984</v>
      </c>
      <c r="D378" s="129" t="s">
        <v>141</v>
      </c>
      <c r="E378" s="130" t="s">
        <v>985</v>
      </c>
      <c r="F378" s="131" t="s">
        <v>986</v>
      </c>
      <c r="G378" s="132" t="s">
        <v>144</v>
      </c>
      <c r="H378" s="133">
        <v>1</v>
      </c>
      <c r="I378" s="134"/>
      <c r="J378" s="135">
        <f>ROUND(I378*H378,2)</f>
        <v>0</v>
      </c>
      <c r="K378" s="131" t="s">
        <v>19</v>
      </c>
      <c r="L378" s="32"/>
      <c r="M378" s="136" t="s">
        <v>19</v>
      </c>
      <c r="N378" s="137" t="s">
        <v>47</v>
      </c>
      <c r="P378" s="138">
        <f>O378*H378</f>
        <v>0</v>
      </c>
      <c r="Q378" s="138">
        <v>0</v>
      </c>
      <c r="R378" s="138">
        <f>Q378*H378</f>
        <v>0</v>
      </c>
      <c r="S378" s="138">
        <v>0</v>
      </c>
      <c r="T378" s="139">
        <f>S378*H378</f>
        <v>0</v>
      </c>
      <c r="AR378" s="140" t="s">
        <v>687</v>
      </c>
      <c r="AT378" s="140" t="s">
        <v>141</v>
      </c>
      <c r="AU378" s="140" t="s">
        <v>153</v>
      </c>
      <c r="AY378" s="17" t="s">
        <v>140</v>
      </c>
      <c r="BE378" s="141">
        <f>IF(N378="základní",J378,0)</f>
        <v>0</v>
      </c>
      <c r="BF378" s="141">
        <f>IF(N378="snížená",J378,0)</f>
        <v>0</v>
      </c>
      <c r="BG378" s="141">
        <f>IF(N378="zákl. přenesená",J378,0)</f>
        <v>0</v>
      </c>
      <c r="BH378" s="141">
        <f>IF(N378="sníž. přenesená",J378,0)</f>
        <v>0</v>
      </c>
      <c r="BI378" s="141">
        <f>IF(N378="nulová",J378,0)</f>
        <v>0</v>
      </c>
      <c r="BJ378" s="17" t="s">
        <v>83</v>
      </c>
      <c r="BK378" s="141">
        <f>ROUND(I378*H378,2)</f>
        <v>0</v>
      </c>
      <c r="BL378" s="17" t="s">
        <v>687</v>
      </c>
      <c r="BM378" s="140" t="s">
        <v>987</v>
      </c>
    </row>
    <row r="379" spans="2:65" s="1" customFormat="1" ht="11.25">
      <c r="B379" s="32"/>
      <c r="D379" s="142" t="s">
        <v>147</v>
      </c>
      <c r="F379" s="143" t="s">
        <v>986</v>
      </c>
      <c r="I379" s="144"/>
      <c r="L379" s="32"/>
      <c r="M379" s="145"/>
      <c r="T379" s="53"/>
      <c r="AT379" s="17" t="s">
        <v>147</v>
      </c>
      <c r="AU379" s="17" t="s">
        <v>153</v>
      </c>
    </row>
    <row r="380" spans="2:65" s="1" customFormat="1" ht="19.5">
      <c r="B380" s="32"/>
      <c r="D380" s="142" t="s">
        <v>339</v>
      </c>
      <c r="F380" s="184" t="s">
        <v>690</v>
      </c>
      <c r="I380" s="144"/>
      <c r="L380" s="32"/>
      <c r="M380" s="145"/>
      <c r="T380" s="53"/>
      <c r="AT380" s="17" t="s">
        <v>339</v>
      </c>
      <c r="AU380" s="17" t="s">
        <v>153</v>
      </c>
    </row>
    <row r="381" spans="2:65" s="1" customFormat="1" ht="16.5" customHeight="1">
      <c r="B381" s="32"/>
      <c r="C381" s="129" t="s">
        <v>988</v>
      </c>
      <c r="D381" s="129" t="s">
        <v>141</v>
      </c>
      <c r="E381" s="130" t="s">
        <v>989</v>
      </c>
      <c r="F381" s="131" t="s">
        <v>990</v>
      </c>
      <c r="G381" s="132" t="s">
        <v>144</v>
      </c>
      <c r="H381" s="133">
        <v>1</v>
      </c>
      <c r="I381" s="134"/>
      <c r="J381" s="135">
        <f>ROUND(I381*H381,2)</f>
        <v>0</v>
      </c>
      <c r="K381" s="131" t="s">
        <v>19</v>
      </c>
      <c r="L381" s="32"/>
      <c r="M381" s="136" t="s">
        <v>19</v>
      </c>
      <c r="N381" s="137" t="s">
        <v>47</v>
      </c>
      <c r="P381" s="138">
        <f>O381*H381</f>
        <v>0</v>
      </c>
      <c r="Q381" s="138">
        <v>0</v>
      </c>
      <c r="R381" s="138">
        <f>Q381*H381</f>
        <v>0</v>
      </c>
      <c r="S381" s="138">
        <v>0</v>
      </c>
      <c r="T381" s="139">
        <f>S381*H381</f>
        <v>0</v>
      </c>
      <c r="AR381" s="140" t="s">
        <v>687</v>
      </c>
      <c r="AT381" s="140" t="s">
        <v>141</v>
      </c>
      <c r="AU381" s="140" t="s">
        <v>153</v>
      </c>
      <c r="AY381" s="17" t="s">
        <v>140</v>
      </c>
      <c r="BE381" s="141">
        <f>IF(N381="základní",J381,0)</f>
        <v>0</v>
      </c>
      <c r="BF381" s="141">
        <f>IF(N381="snížená",J381,0)</f>
        <v>0</v>
      </c>
      <c r="BG381" s="141">
        <f>IF(N381="zákl. přenesená",J381,0)</f>
        <v>0</v>
      </c>
      <c r="BH381" s="141">
        <f>IF(N381="sníž. přenesená",J381,0)</f>
        <v>0</v>
      </c>
      <c r="BI381" s="141">
        <f>IF(N381="nulová",J381,0)</f>
        <v>0</v>
      </c>
      <c r="BJ381" s="17" t="s">
        <v>83</v>
      </c>
      <c r="BK381" s="141">
        <f>ROUND(I381*H381,2)</f>
        <v>0</v>
      </c>
      <c r="BL381" s="17" t="s">
        <v>687</v>
      </c>
      <c r="BM381" s="140" t="s">
        <v>991</v>
      </c>
    </row>
    <row r="382" spans="2:65" s="1" customFormat="1" ht="11.25">
      <c r="B382" s="32"/>
      <c r="D382" s="142" t="s">
        <v>147</v>
      </c>
      <c r="F382" s="143" t="s">
        <v>992</v>
      </c>
      <c r="I382" s="144"/>
      <c r="L382" s="32"/>
      <c r="M382" s="145"/>
      <c r="T382" s="53"/>
      <c r="AT382" s="17" t="s">
        <v>147</v>
      </c>
      <c r="AU382" s="17" t="s">
        <v>153</v>
      </c>
    </row>
    <row r="383" spans="2:65" s="1" customFormat="1" ht="19.5">
      <c r="B383" s="32"/>
      <c r="D383" s="142" t="s">
        <v>339</v>
      </c>
      <c r="F383" s="184" t="s">
        <v>690</v>
      </c>
      <c r="I383" s="144"/>
      <c r="L383" s="32"/>
      <c r="M383" s="145"/>
      <c r="T383" s="53"/>
      <c r="AT383" s="17" t="s">
        <v>339</v>
      </c>
      <c r="AU383" s="17" t="s">
        <v>153</v>
      </c>
    </row>
    <row r="384" spans="2:65" s="11" customFormat="1" ht="20.85" customHeight="1">
      <c r="B384" s="119"/>
      <c r="D384" s="120" t="s">
        <v>75</v>
      </c>
      <c r="E384" s="146" t="s">
        <v>993</v>
      </c>
      <c r="F384" s="146" t="s">
        <v>994</v>
      </c>
      <c r="I384" s="122"/>
      <c r="J384" s="147">
        <f>BK384</f>
        <v>0</v>
      </c>
      <c r="L384" s="119"/>
      <c r="M384" s="124"/>
      <c r="P384" s="125">
        <f>SUM(P385:P405)</f>
        <v>0</v>
      </c>
      <c r="R384" s="125">
        <f>SUM(R385:R405)</f>
        <v>0</v>
      </c>
      <c r="T384" s="126">
        <f>SUM(T385:T405)</f>
        <v>0</v>
      </c>
      <c r="AR384" s="120" t="s">
        <v>139</v>
      </c>
      <c r="AT384" s="127" t="s">
        <v>75</v>
      </c>
      <c r="AU384" s="127" t="s">
        <v>85</v>
      </c>
      <c r="AY384" s="120" t="s">
        <v>140</v>
      </c>
      <c r="BK384" s="128">
        <f>SUM(BK385:BK405)</f>
        <v>0</v>
      </c>
    </row>
    <row r="385" spans="2:65" s="1" customFormat="1" ht="16.5" customHeight="1">
      <c r="B385" s="32"/>
      <c r="C385" s="129" t="s">
        <v>995</v>
      </c>
      <c r="D385" s="129" t="s">
        <v>141</v>
      </c>
      <c r="E385" s="130" t="s">
        <v>996</v>
      </c>
      <c r="F385" s="131" t="s">
        <v>914</v>
      </c>
      <c r="G385" s="132" t="s">
        <v>144</v>
      </c>
      <c r="H385" s="133">
        <v>1</v>
      </c>
      <c r="I385" s="134"/>
      <c r="J385" s="135">
        <f>ROUND(I385*H385,2)</f>
        <v>0</v>
      </c>
      <c r="K385" s="131" t="s">
        <v>19</v>
      </c>
      <c r="L385" s="32"/>
      <c r="M385" s="136" t="s">
        <v>19</v>
      </c>
      <c r="N385" s="137" t="s">
        <v>47</v>
      </c>
      <c r="P385" s="138">
        <f>O385*H385</f>
        <v>0</v>
      </c>
      <c r="Q385" s="138">
        <v>0</v>
      </c>
      <c r="R385" s="138">
        <f>Q385*H385</f>
        <v>0</v>
      </c>
      <c r="S385" s="138">
        <v>0</v>
      </c>
      <c r="T385" s="139">
        <f>S385*H385</f>
        <v>0</v>
      </c>
      <c r="AR385" s="140" t="s">
        <v>687</v>
      </c>
      <c r="AT385" s="140" t="s">
        <v>141</v>
      </c>
      <c r="AU385" s="140" t="s">
        <v>153</v>
      </c>
      <c r="AY385" s="17" t="s">
        <v>140</v>
      </c>
      <c r="BE385" s="141">
        <f>IF(N385="základní",J385,0)</f>
        <v>0</v>
      </c>
      <c r="BF385" s="141">
        <f>IF(N385="snížená",J385,0)</f>
        <v>0</v>
      </c>
      <c r="BG385" s="141">
        <f>IF(N385="zákl. přenesená",J385,0)</f>
        <v>0</v>
      </c>
      <c r="BH385" s="141">
        <f>IF(N385="sníž. přenesená",J385,0)</f>
        <v>0</v>
      </c>
      <c r="BI385" s="141">
        <f>IF(N385="nulová",J385,0)</f>
        <v>0</v>
      </c>
      <c r="BJ385" s="17" t="s">
        <v>83</v>
      </c>
      <c r="BK385" s="141">
        <f>ROUND(I385*H385,2)</f>
        <v>0</v>
      </c>
      <c r="BL385" s="17" t="s">
        <v>687</v>
      </c>
      <c r="BM385" s="140" t="s">
        <v>997</v>
      </c>
    </row>
    <row r="386" spans="2:65" s="1" customFormat="1" ht="11.25">
      <c r="B386" s="32"/>
      <c r="D386" s="142" t="s">
        <v>147</v>
      </c>
      <c r="F386" s="143" t="s">
        <v>916</v>
      </c>
      <c r="I386" s="144"/>
      <c r="L386" s="32"/>
      <c r="M386" s="145"/>
      <c r="T386" s="53"/>
      <c r="AT386" s="17" t="s">
        <v>147</v>
      </c>
      <c r="AU386" s="17" t="s">
        <v>153</v>
      </c>
    </row>
    <row r="387" spans="2:65" s="1" customFormat="1" ht="19.5">
      <c r="B387" s="32"/>
      <c r="D387" s="142" t="s">
        <v>339</v>
      </c>
      <c r="F387" s="184" t="s">
        <v>690</v>
      </c>
      <c r="I387" s="144"/>
      <c r="L387" s="32"/>
      <c r="M387" s="145"/>
      <c r="T387" s="53"/>
      <c r="AT387" s="17" t="s">
        <v>339</v>
      </c>
      <c r="AU387" s="17" t="s">
        <v>153</v>
      </c>
    </row>
    <row r="388" spans="2:65" s="1" customFormat="1" ht="16.5" customHeight="1">
      <c r="B388" s="32"/>
      <c r="C388" s="129" t="s">
        <v>998</v>
      </c>
      <c r="D388" s="129" t="s">
        <v>141</v>
      </c>
      <c r="E388" s="130" t="s">
        <v>999</v>
      </c>
      <c r="F388" s="131" t="s">
        <v>1000</v>
      </c>
      <c r="G388" s="132" t="s">
        <v>144</v>
      </c>
      <c r="H388" s="133">
        <v>1</v>
      </c>
      <c r="I388" s="134"/>
      <c r="J388" s="135">
        <f>ROUND(I388*H388,2)</f>
        <v>0</v>
      </c>
      <c r="K388" s="131" t="s">
        <v>19</v>
      </c>
      <c r="L388" s="32"/>
      <c r="M388" s="136" t="s">
        <v>19</v>
      </c>
      <c r="N388" s="137" t="s">
        <v>47</v>
      </c>
      <c r="P388" s="138">
        <f>O388*H388</f>
        <v>0</v>
      </c>
      <c r="Q388" s="138">
        <v>0</v>
      </c>
      <c r="R388" s="138">
        <f>Q388*H388</f>
        <v>0</v>
      </c>
      <c r="S388" s="138">
        <v>0</v>
      </c>
      <c r="T388" s="139">
        <f>S388*H388</f>
        <v>0</v>
      </c>
      <c r="AR388" s="140" t="s">
        <v>687</v>
      </c>
      <c r="AT388" s="140" t="s">
        <v>141</v>
      </c>
      <c r="AU388" s="140" t="s">
        <v>153</v>
      </c>
      <c r="AY388" s="17" t="s">
        <v>140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7" t="s">
        <v>83</v>
      </c>
      <c r="BK388" s="141">
        <f>ROUND(I388*H388,2)</f>
        <v>0</v>
      </c>
      <c r="BL388" s="17" t="s">
        <v>687</v>
      </c>
      <c r="BM388" s="140" t="s">
        <v>1001</v>
      </c>
    </row>
    <row r="389" spans="2:65" s="1" customFormat="1" ht="11.25">
      <c r="B389" s="32"/>
      <c r="D389" s="142" t="s">
        <v>147</v>
      </c>
      <c r="F389" s="143" t="s">
        <v>1000</v>
      </c>
      <c r="I389" s="144"/>
      <c r="L389" s="32"/>
      <c r="M389" s="145"/>
      <c r="T389" s="53"/>
      <c r="AT389" s="17" t="s">
        <v>147</v>
      </c>
      <c r="AU389" s="17" t="s">
        <v>153</v>
      </c>
    </row>
    <row r="390" spans="2:65" s="1" customFormat="1" ht="19.5">
      <c r="B390" s="32"/>
      <c r="D390" s="142" t="s">
        <v>339</v>
      </c>
      <c r="F390" s="184" t="s">
        <v>690</v>
      </c>
      <c r="I390" s="144"/>
      <c r="L390" s="32"/>
      <c r="M390" s="145"/>
      <c r="T390" s="53"/>
      <c r="AT390" s="17" t="s">
        <v>339</v>
      </c>
      <c r="AU390" s="17" t="s">
        <v>153</v>
      </c>
    </row>
    <row r="391" spans="2:65" s="1" customFormat="1" ht="16.5" customHeight="1">
      <c r="B391" s="32"/>
      <c r="C391" s="129" t="s">
        <v>1002</v>
      </c>
      <c r="D391" s="129" t="s">
        <v>141</v>
      </c>
      <c r="E391" s="130" t="s">
        <v>1003</v>
      </c>
      <c r="F391" s="131" t="s">
        <v>1004</v>
      </c>
      <c r="G391" s="132" t="s">
        <v>144</v>
      </c>
      <c r="H391" s="133">
        <v>1</v>
      </c>
      <c r="I391" s="134"/>
      <c r="J391" s="135">
        <f>ROUND(I391*H391,2)</f>
        <v>0</v>
      </c>
      <c r="K391" s="131" t="s">
        <v>19</v>
      </c>
      <c r="L391" s="32"/>
      <c r="M391" s="136" t="s">
        <v>19</v>
      </c>
      <c r="N391" s="137" t="s">
        <v>47</v>
      </c>
      <c r="P391" s="138">
        <f>O391*H391</f>
        <v>0</v>
      </c>
      <c r="Q391" s="138">
        <v>0</v>
      </c>
      <c r="R391" s="138">
        <f>Q391*H391</f>
        <v>0</v>
      </c>
      <c r="S391" s="138">
        <v>0</v>
      </c>
      <c r="T391" s="139">
        <f>S391*H391</f>
        <v>0</v>
      </c>
      <c r="AR391" s="140" t="s">
        <v>687</v>
      </c>
      <c r="AT391" s="140" t="s">
        <v>141</v>
      </c>
      <c r="AU391" s="140" t="s">
        <v>153</v>
      </c>
      <c r="AY391" s="17" t="s">
        <v>140</v>
      </c>
      <c r="BE391" s="141">
        <f>IF(N391="základní",J391,0)</f>
        <v>0</v>
      </c>
      <c r="BF391" s="141">
        <f>IF(N391="snížená",J391,0)</f>
        <v>0</v>
      </c>
      <c r="BG391" s="141">
        <f>IF(N391="zákl. přenesená",J391,0)</f>
        <v>0</v>
      </c>
      <c r="BH391" s="141">
        <f>IF(N391="sníž. přenesená",J391,0)</f>
        <v>0</v>
      </c>
      <c r="BI391" s="141">
        <f>IF(N391="nulová",J391,0)</f>
        <v>0</v>
      </c>
      <c r="BJ391" s="17" t="s">
        <v>83</v>
      </c>
      <c r="BK391" s="141">
        <f>ROUND(I391*H391,2)</f>
        <v>0</v>
      </c>
      <c r="BL391" s="17" t="s">
        <v>687</v>
      </c>
      <c r="BM391" s="140" t="s">
        <v>1005</v>
      </c>
    </row>
    <row r="392" spans="2:65" s="1" customFormat="1" ht="11.25">
      <c r="B392" s="32"/>
      <c r="D392" s="142" t="s">
        <v>147</v>
      </c>
      <c r="F392" s="143" t="s">
        <v>1004</v>
      </c>
      <c r="I392" s="144"/>
      <c r="L392" s="32"/>
      <c r="M392" s="145"/>
      <c r="T392" s="53"/>
      <c r="AT392" s="17" t="s">
        <v>147</v>
      </c>
      <c r="AU392" s="17" t="s">
        <v>153</v>
      </c>
    </row>
    <row r="393" spans="2:65" s="1" customFormat="1" ht="19.5">
      <c r="B393" s="32"/>
      <c r="D393" s="142" t="s">
        <v>339</v>
      </c>
      <c r="F393" s="184" t="s">
        <v>690</v>
      </c>
      <c r="I393" s="144"/>
      <c r="L393" s="32"/>
      <c r="M393" s="145"/>
      <c r="T393" s="53"/>
      <c r="AT393" s="17" t="s">
        <v>339</v>
      </c>
      <c r="AU393" s="17" t="s">
        <v>153</v>
      </c>
    </row>
    <row r="394" spans="2:65" s="1" customFormat="1" ht="16.5" customHeight="1">
      <c r="B394" s="32"/>
      <c r="C394" s="129" t="s">
        <v>1006</v>
      </c>
      <c r="D394" s="129" t="s">
        <v>141</v>
      </c>
      <c r="E394" s="130" t="s">
        <v>1007</v>
      </c>
      <c r="F394" s="131" t="s">
        <v>1008</v>
      </c>
      <c r="G394" s="132" t="s">
        <v>144</v>
      </c>
      <c r="H394" s="133">
        <v>1</v>
      </c>
      <c r="I394" s="134"/>
      <c r="J394" s="135">
        <f>ROUND(I394*H394,2)</f>
        <v>0</v>
      </c>
      <c r="K394" s="131" t="s">
        <v>19</v>
      </c>
      <c r="L394" s="32"/>
      <c r="M394" s="136" t="s">
        <v>19</v>
      </c>
      <c r="N394" s="137" t="s">
        <v>47</v>
      </c>
      <c r="P394" s="138">
        <f>O394*H394</f>
        <v>0</v>
      </c>
      <c r="Q394" s="138">
        <v>0</v>
      </c>
      <c r="R394" s="138">
        <f>Q394*H394</f>
        <v>0</v>
      </c>
      <c r="S394" s="138">
        <v>0</v>
      </c>
      <c r="T394" s="139">
        <f>S394*H394</f>
        <v>0</v>
      </c>
      <c r="AR394" s="140" t="s">
        <v>687</v>
      </c>
      <c r="AT394" s="140" t="s">
        <v>141</v>
      </c>
      <c r="AU394" s="140" t="s">
        <v>153</v>
      </c>
      <c r="AY394" s="17" t="s">
        <v>140</v>
      </c>
      <c r="BE394" s="141">
        <f>IF(N394="základní",J394,0)</f>
        <v>0</v>
      </c>
      <c r="BF394" s="141">
        <f>IF(N394="snížená",J394,0)</f>
        <v>0</v>
      </c>
      <c r="BG394" s="141">
        <f>IF(N394="zákl. přenesená",J394,0)</f>
        <v>0</v>
      </c>
      <c r="BH394" s="141">
        <f>IF(N394="sníž. přenesená",J394,0)</f>
        <v>0</v>
      </c>
      <c r="BI394" s="141">
        <f>IF(N394="nulová",J394,0)</f>
        <v>0</v>
      </c>
      <c r="BJ394" s="17" t="s">
        <v>83</v>
      </c>
      <c r="BK394" s="141">
        <f>ROUND(I394*H394,2)</f>
        <v>0</v>
      </c>
      <c r="BL394" s="17" t="s">
        <v>687</v>
      </c>
      <c r="BM394" s="140" t="s">
        <v>1009</v>
      </c>
    </row>
    <row r="395" spans="2:65" s="1" customFormat="1" ht="11.25">
      <c r="B395" s="32"/>
      <c r="D395" s="142" t="s">
        <v>147</v>
      </c>
      <c r="F395" s="143" t="s">
        <v>1008</v>
      </c>
      <c r="I395" s="144"/>
      <c r="L395" s="32"/>
      <c r="M395" s="145"/>
      <c r="T395" s="53"/>
      <c r="AT395" s="17" t="s">
        <v>147</v>
      </c>
      <c r="AU395" s="17" t="s">
        <v>153</v>
      </c>
    </row>
    <row r="396" spans="2:65" s="1" customFormat="1" ht="19.5">
      <c r="B396" s="32"/>
      <c r="D396" s="142" t="s">
        <v>339</v>
      </c>
      <c r="F396" s="184" t="s">
        <v>690</v>
      </c>
      <c r="I396" s="144"/>
      <c r="L396" s="32"/>
      <c r="M396" s="145"/>
      <c r="T396" s="53"/>
      <c r="AT396" s="17" t="s">
        <v>339</v>
      </c>
      <c r="AU396" s="17" t="s">
        <v>153</v>
      </c>
    </row>
    <row r="397" spans="2:65" s="1" customFormat="1" ht="16.5" customHeight="1">
      <c r="B397" s="32"/>
      <c r="C397" s="129" t="s">
        <v>1010</v>
      </c>
      <c r="D397" s="129" t="s">
        <v>141</v>
      </c>
      <c r="E397" s="130" t="s">
        <v>1011</v>
      </c>
      <c r="F397" s="131" t="s">
        <v>1012</v>
      </c>
      <c r="G397" s="132" t="s">
        <v>182</v>
      </c>
      <c r="H397" s="133">
        <v>5</v>
      </c>
      <c r="I397" s="134"/>
      <c r="J397" s="135">
        <f>ROUND(I397*H397,2)</f>
        <v>0</v>
      </c>
      <c r="K397" s="131" t="s">
        <v>19</v>
      </c>
      <c r="L397" s="32"/>
      <c r="M397" s="136" t="s">
        <v>19</v>
      </c>
      <c r="N397" s="137" t="s">
        <v>47</v>
      </c>
      <c r="P397" s="138">
        <f>O397*H397</f>
        <v>0</v>
      </c>
      <c r="Q397" s="138">
        <v>0</v>
      </c>
      <c r="R397" s="138">
        <f>Q397*H397</f>
        <v>0</v>
      </c>
      <c r="S397" s="138">
        <v>0</v>
      </c>
      <c r="T397" s="139">
        <f>S397*H397</f>
        <v>0</v>
      </c>
      <c r="AR397" s="140" t="s">
        <v>687</v>
      </c>
      <c r="AT397" s="140" t="s">
        <v>141</v>
      </c>
      <c r="AU397" s="140" t="s">
        <v>153</v>
      </c>
      <c r="AY397" s="17" t="s">
        <v>140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7" t="s">
        <v>83</v>
      </c>
      <c r="BK397" s="141">
        <f>ROUND(I397*H397,2)</f>
        <v>0</v>
      </c>
      <c r="BL397" s="17" t="s">
        <v>687</v>
      </c>
      <c r="BM397" s="140" t="s">
        <v>1013</v>
      </c>
    </row>
    <row r="398" spans="2:65" s="1" customFormat="1" ht="11.25">
      <c r="B398" s="32"/>
      <c r="D398" s="142" t="s">
        <v>147</v>
      </c>
      <c r="F398" s="143" t="s">
        <v>1012</v>
      </c>
      <c r="I398" s="144"/>
      <c r="L398" s="32"/>
      <c r="M398" s="145"/>
      <c r="T398" s="53"/>
      <c r="AT398" s="17" t="s">
        <v>147</v>
      </c>
      <c r="AU398" s="17" t="s">
        <v>153</v>
      </c>
    </row>
    <row r="399" spans="2:65" s="1" customFormat="1" ht="19.5">
      <c r="B399" s="32"/>
      <c r="D399" s="142" t="s">
        <v>339</v>
      </c>
      <c r="F399" s="184" t="s">
        <v>690</v>
      </c>
      <c r="I399" s="144"/>
      <c r="L399" s="32"/>
      <c r="M399" s="145"/>
      <c r="T399" s="53"/>
      <c r="AT399" s="17" t="s">
        <v>339</v>
      </c>
      <c r="AU399" s="17" t="s">
        <v>153</v>
      </c>
    </row>
    <row r="400" spans="2:65" s="1" customFormat="1" ht="16.5" customHeight="1">
      <c r="B400" s="32"/>
      <c r="C400" s="129" t="s">
        <v>1014</v>
      </c>
      <c r="D400" s="129" t="s">
        <v>141</v>
      </c>
      <c r="E400" s="130" t="s">
        <v>1015</v>
      </c>
      <c r="F400" s="131" t="s">
        <v>1016</v>
      </c>
      <c r="G400" s="132" t="s">
        <v>699</v>
      </c>
      <c r="H400" s="133">
        <v>50</v>
      </c>
      <c r="I400" s="134"/>
      <c r="J400" s="135">
        <f>ROUND(I400*H400,2)</f>
        <v>0</v>
      </c>
      <c r="K400" s="131" t="s">
        <v>19</v>
      </c>
      <c r="L400" s="32"/>
      <c r="M400" s="136" t="s">
        <v>19</v>
      </c>
      <c r="N400" s="137" t="s">
        <v>47</v>
      </c>
      <c r="P400" s="138">
        <f>O400*H400</f>
        <v>0</v>
      </c>
      <c r="Q400" s="138">
        <v>0</v>
      </c>
      <c r="R400" s="138">
        <f>Q400*H400</f>
        <v>0</v>
      </c>
      <c r="S400" s="138">
        <v>0</v>
      </c>
      <c r="T400" s="139">
        <f>S400*H400</f>
        <v>0</v>
      </c>
      <c r="AR400" s="140" t="s">
        <v>687</v>
      </c>
      <c r="AT400" s="140" t="s">
        <v>141</v>
      </c>
      <c r="AU400" s="140" t="s">
        <v>153</v>
      </c>
      <c r="AY400" s="17" t="s">
        <v>140</v>
      </c>
      <c r="BE400" s="141">
        <f>IF(N400="základní",J400,0)</f>
        <v>0</v>
      </c>
      <c r="BF400" s="141">
        <f>IF(N400="snížená",J400,0)</f>
        <v>0</v>
      </c>
      <c r="BG400" s="141">
        <f>IF(N400="zákl. přenesená",J400,0)</f>
        <v>0</v>
      </c>
      <c r="BH400" s="141">
        <f>IF(N400="sníž. přenesená",J400,0)</f>
        <v>0</v>
      </c>
      <c r="BI400" s="141">
        <f>IF(N400="nulová",J400,0)</f>
        <v>0</v>
      </c>
      <c r="BJ400" s="17" t="s">
        <v>83</v>
      </c>
      <c r="BK400" s="141">
        <f>ROUND(I400*H400,2)</f>
        <v>0</v>
      </c>
      <c r="BL400" s="17" t="s">
        <v>687</v>
      </c>
      <c r="BM400" s="140" t="s">
        <v>1017</v>
      </c>
    </row>
    <row r="401" spans="2:65" s="1" customFormat="1" ht="11.25">
      <c r="B401" s="32"/>
      <c r="D401" s="142" t="s">
        <v>147</v>
      </c>
      <c r="F401" s="143" t="s">
        <v>1016</v>
      </c>
      <c r="I401" s="144"/>
      <c r="L401" s="32"/>
      <c r="M401" s="145"/>
      <c r="T401" s="53"/>
      <c r="AT401" s="17" t="s">
        <v>147</v>
      </c>
      <c r="AU401" s="17" t="s">
        <v>153</v>
      </c>
    </row>
    <row r="402" spans="2:65" s="1" customFormat="1" ht="29.25">
      <c r="B402" s="32"/>
      <c r="D402" s="142" t="s">
        <v>339</v>
      </c>
      <c r="F402" s="184" t="s">
        <v>701</v>
      </c>
      <c r="I402" s="144"/>
      <c r="L402" s="32"/>
      <c r="M402" s="145"/>
      <c r="T402" s="53"/>
      <c r="AT402" s="17" t="s">
        <v>339</v>
      </c>
      <c r="AU402" s="17" t="s">
        <v>153</v>
      </c>
    </row>
    <row r="403" spans="2:65" s="1" customFormat="1" ht="16.5" customHeight="1">
      <c r="B403" s="32"/>
      <c r="C403" s="129" t="s">
        <v>1018</v>
      </c>
      <c r="D403" s="129" t="s">
        <v>141</v>
      </c>
      <c r="E403" s="130" t="s">
        <v>1019</v>
      </c>
      <c r="F403" s="131" t="s">
        <v>1020</v>
      </c>
      <c r="G403" s="132" t="s">
        <v>144</v>
      </c>
      <c r="H403" s="133">
        <v>1</v>
      </c>
      <c r="I403" s="134"/>
      <c r="J403" s="135">
        <f>ROUND(I403*H403,2)</f>
        <v>0</v>
      </c>
      <c r="K403" s="131" t="s">
        <v>19</v>
      </c>
      <c r="L403" s="32"/>
      <c r="M403" s="136" t="s">
        <v>19</v>
      </c>
      <c r="N403" s="137" t="s">
        <v>47</v>
      </c>
      <c r="P403" s="138">
        <f>O403*H403</f>
        <v>0</v>
      </c>
      <c r="Q403" s="138">
        <v>0</v>
      </c>
      <c r="R403" s="138">
        <f>Q403*H403</f>
        <v>0</v>
      </c>
      <c r="S403" s="138">
        <v>0</v>
      </c>
      <c r="T403" s="139">
        <f>S403*H403</f>
        <v>0</v>
      </c>
      <c r="AR403" s="140" t="s">
        <v>687</v>
      </c>
      <c r="AT403" s="140" t="s">
        <v>141</v>
      </c>
      <c r="AU403" s="140" t="s">
        <v>153</v>
      </c>
      <c r="AY403" s="17" t="s">
        <v>140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7" t="s">
        <v>83</v>
      </c>
      <c r="BK403" s="141">
        <f>ROUND(I403*H403,2)</f>
        <v>0</v>
      </c>
      <c r="BL403" s="17" t="s">
        <v>687</v>
      </c>
      <c r="BM403" s="140" t="s">
        <v>1021</v>
      </c>
    </row>
    <row r="404" spans="2:65" s="1" customFormat="1" ht="11.25">
      <c r="B404" s="32"/>
      <c r="D404" s="142" t="s">
        <v>147</v>
      </c>
      <c r="F404" s="143" t="s">
        <v>1022</v>
      </c>
      <c r="I404" s="144"/>
      <c r="L404" s="32"/>
      <c r="M404" s="145"/>
      <c r="T404" s="53"/>
      <c r="AT404" s="17" t="s">
        <v>147</v>
      </c>
      <c r="AU404" s="17" t="s">
        <v>153</v>
      </c>
    </row>
    <row r="405" spans="2:65" s="1" customFormat="1" ht="19.5">
      <c r="B405" s="32"/>
      <c r="D405" s="142" t="s">
        <v>339</v>
      </c>
      <c r="F405" s="184" t="s">
        <v>690</v>
      </c>
      <c r="I405" s="144"/>
      <c r="L405" s="32"/>
      <c r="M405" s="145"/>
      <c r="T405" s="53"/>
      <c r="AT405" s="17" t="s">
        <v>339</v>
      </c>
      <c r="AU405" s="17" t="s">
        <v>153</v>
      </c>
    </row>
    <row r="406" spans="2:65" s="11" customFormat="1" ht="20.85" customHeight="1">
      <c r="B406" s="119"/>
      <c r="D406" s="120" t="s">
        <v>75</v>
      </c>
      <c r="E406" s="146" t="s">
        <v>1023</v>
      </c>
      <c r="F406" s="146" t="s">
        <v>1024</v>
      </c>
      <c r="I406" s="122"/>
      <c r="J406" s="147">
        <f>BK406</f>
        <v>0</v>
      </c>
      <c r="L406" s="119"/>
      <c r="M406" s="124"/>
      <c r="P406" s="125">
        <f>SUM(P407:P421)</f>
        <v>0</v>
      </c>
      <c r="R406" s="125">
        <f>SUM(R407:R421)</f>
        <v>0</v>
      </c>
      <c r="T406" s="126">
        <f>SUM(T407:T421)</f>
        <v>0</v>
      </c>
      <c r="AR406" s="120" t="s">
        <v>139</v>
      </c>
      <c r="AT406" s="127" t="s">
        <v>75</v>
      </c>
      <c r="AU406" s="127" t="s">
        <v>85</v>
      </c>
      <c r="AY406" s="120" t="s">
        <v>140</v>
      </c>
      <c r="BK406" s="128">
        <f>SUM(BK407:BK421)</f>
        <v>0</v>
      </c>
    </row>
    <row r="407" spans="2:65" s="1" customFormat="1" ht="16.5" customHeight="1">
      <c r="B407" s="32"/>
      <c r="C407" s="129" t="s">
        <v>1025</v>
      </c>
      <c r="D407" s="129" t="s">
        <v>141</v>
      </c>
      <c r="E407" s="130" t="s">
        <v>1026</v>
      </c>
      <c r="F407" s="131" t="s">
        <v>1027</v>
      </c>
      <c r="G407" s="132" t="s">
        <v>144</v>
      </c>
      <c r="H407" s="133">
        <v>1</v>
      </c>
      <c r="I407" s="134"/>
      <c r="J407" s="135">
        <f>ROUND(I407*H407,2)</f>
        <v>0</v>
      </c>
      <c r="K407" s="131" t="s">
        <v>19</v>
      </c>
      <c r="L407" s="32"/>
      <c r="M407" s="136" t="s">
        <v>19</v>
      </c>
      <c r="N407" s="137" t="s">
        <v>47</v>
      </c>
      <c r="P407" s="138">
        <f>O407*H407</f>
        <v>0</v>
      </c>
      <c r="Q407" s="138">
        <v>0</v>
      </c>
      <c r="R407" s="138">
        <f>Q407*H407</f>
        <v>0</v>
      </c>
      <c r="S407" s="138">
        <v>0</v>
      </c>
      <c r="T407" s="139">
        <f>S407*H407</f>
        <v>0</v>
      </c>
      <c r="AR407" s="140" t="s">
        <v>687</v>
      </c>
      <c r="AT407" s="140" t="s">
        <v>141</v>
      </c>
      <c r="AU407" s="140" t="s">
        <v>153</v>
      </c>
      <c r="AY407" s="17" t="s">
        <v>140</v>
      </c>
      <c r="BE407" s="141">
        <f>IF(N407="základní",J407,0)</f>
        <v>0</v>
      </c>
      <c r="BF407" s="141">
        <f>IF(N407="snížená",J407,0)</f>
        <v>0</v>
      </c>
      <c r="BG407" s="141">
        <f>IF(N407="zákl. přenesená",J407,0)</f>
        <v>0</v>
      </c>
      <c r="BH407" s="141">
        <f>IF(N407="sníž. přenesená",J407,0)</f>
        <v>0</v>
      </c>
      <c r="BI407" s="141">
        <f>IF(N407="nulová",J407,0)</f>
        <v>0</v>
      </c>
      <c r="BJ407" s="17" t="s">
        <v>83</v>
      </c>
      <c r="BK407" s="141">
        <f>ROUND(I407*H407,2)</f>
        <v>0</v>
      </c>
      <c r="BL407" s="17" t="s">
        <v>687</v>
      </c>
      <c r="BM407" s="140" t="s">
        <v>1028</v>
      </c>
    </row>
    <row r="408" spans="2:65" s="1" customFormat="1" ht="11.25">
      <c r="B408" s="32"/>
      <c r="D408" s="142" t="s">
        <v>147</v>
      </c>
      <c r="F408" s="143" t="s">
        <v>1029</v>
      </c>
      <c r="I408" s="144"/>
      <c r="L408" s="32"/>
      <c r="M408" s="145"/>
      <c r="T408" s="53"/>
      <c r="AT408" s="17" t="s">
        <v>147</v>
      </c>
      <c r="AU408" s="17" t="s">
        <v>153</v>
      </c>
    </row>
    <row r="409" spans="2:65" s="1" customFormat="1" ht="19.5">
      <c r="B409" s="32"/>
      <c r="D409" s="142" t="s">
        <v>339</v>
      </c>
      <c r="F409" s="184" t="s">
        <v>690</v>
      </c>
      <c r="I409" s="144"/>
      <c r="L409" s="32"/>
      <c r="M409" s="145"/>
      <c r="T409" s="53"/>
      <c r="AT409" s="17" t="s">
        <v>339</v>
      </c>
      <c r="AU409" s="17" t="s">
        <v>153</v>
      </c>
    </row>
    <row r="410" spans="2:65" s="1" customFormat="1" ht="16.5" customHeight="1">
      <c r="B410" s="32"/>
      <c r="C410" s="129" t="s">
        <v>1030</v>
      </c>
      <c r="D410" s="129" t="s">
        <v>141</v>
      </c>
      <c r="E410" s="130" t="s">
        <v>1031</v>
      </c>
      <c r="F410" s="131" t="s">
        <v>1032</v>
      </c>
      <c r="G410" s="132" t="s">
        <v>144</v>
      </c>
      <c r="H410" s="133">
        <v>1</v>
      </c>
      <c r="I410" s="134"/>
      <c r="J410" s="135">
        <f>ROUND(I410*H410,2)</f>
        <v>0</v>
      </c>
      <c r="K410" s="131" t="s">
        <v>19</v>
      </c>
      <c r="L410" s="32"/>
      <c r="M410" s="136" t="s">
        <v>19</v>
      </c>
      <c r="N410" s="137" t="s">
        <v>47</v>
      </c>
      <c r="P410" s="138">
        <f>O410*H410</f>
        <v>0</v>
      </c>
      <c r="Q410" s="138">
        <v>0</v>
      </c>
      <c r="R410" s="138">
        <f>Q410*H410</f>
        <v>0</v>
      </c>
      <c r="S410" s="138">
        <v>0</v>
      </c>
      <c r="T410" s="139">
        <f>S410*H410</f>
        <v>0</v>
      </c>
      <c r="AR410" s="140" t="s">
        <v>687</v>
      </c>
      <c r="AT410" s="140" t="s">
        <v>141</v>
      </c>
      <c r="AU410" s="140" t="s">
        <v>153</v>
      </c>
      <c r="AY410" s="17" t="s">
        <v>140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7" t="s">
        <v>83</v>
      </c>
      <c r="BK410" s="141">
        <f>ROUND(I410*H410,2)</f>
        <v>0</v>
      </c>
      <c r="BL410" s="17" t="s">
        <v>687</v>
      </c>
      <c r="BM410" s="140" t="s">
        <v>1033</v>
      </c>
    </row>
    <row r="411" spans="2:65" s="1" customFormat="1" ht="11.25">
      <c r="B411" s="32"/>
      <c r="D411" s="142" t="s">
        <v>147</v>
      </c>
      <c r="F411" s="143" t="s">
        <v>1032</v>
      </c>
      <c r="I411" s="144"/>
      <c r="L411" s="32"/>
      <c r="M411" s="145"/>
      <c r="T411" s="53"/>
      <c r="AT411" s="17" t="s">
        <v>147</v>
      </c>
      <c r="AU411" s="17" t="s">
        <v>153</v>
      </c>
    </row>
    <row r="412" spans="2:65" s="1" customFormat="1" ht="19.5">
      <c r="B412" s="32"/>
      <c r="D412" s="142" t="s">
        <v>339</v>
      </c>
      <c r="F412" s="184" t="s">
        <v>690</v>
      </c>
      <c r="I412" s="144"/>
      <c r="L412" s="32"/>
      <c r="M412" s="145"/>
      <c r="T412" s="53"/>
      <c r="AT412" s="17" t="s">
        <v>339</v>
      </c>
      <c r="AU412" s="17" t="s">
        <v>153</v>
      </c>
    </row>
    <row r="413" spans="2:65" s="1" customFormat="1" ht="16.5" customHeight="1">
      <c r="B413" s="32"/>
      <c r="C413" s="129" t="s">
        <v>1034</v>
      </c>
      <c r="D413" s="129" t="s">
        <v>141</v>
      </c>
      <c r="E413" s="130" t="s">
        <v>1035</v>
      </c>
      <c r="F413" s="131" t="s">
        <v>1036</v>
      </c>
      <c r="G413" s="132" t="s">
        <v>144</v>
      </c>
      <c r="H413" s="133">
        <v>2</v>
      </c>
      <c r="I413" s="134"/>
      <c r="J413" s="135">
        <f>ROUND(I413*H413,2)</f>
        <v>0</v>
      </c>
      <c r="K413" s="131" t="s">
        <v>19</v>
      </c>
      <c r="L413" s="32"/>
      <c r="M413" s="136" t="s">
        <v>19</v>
      </c>
      <c r="N413" s="137" t="s">
        <v>47</v>
      </c>
      <c r="P413" s="138">
        <f>O413*H413</f>
        <v>0</v>
      </c>
      <c r="Q413" s="138">
        <v>0</v>
      </c>
      <c r="R413" s="138">
        <f>Q413*H413</f>
        <v>0</v>
      </c>
      <c r="S413" s="138">
        <v>0</v>
      </c>
      <c r="T413" s="139">
        <f>S413*H413</f>
        <v>0</v>
      </c>
      <c r="AR413" s="140" t="s">
        <v>687</v>
      </c>
      <c r="AT413" s="140" t="s">
        <v>141</v>
      </c>
      <c r="AU413" s="140" t="s">
        <v>153</v>
      </c>
      <c r="AY413" s="17" t="s">
        <v>140</v>
      </c>
      <c r="BE413" s="141">
        <f>IF(N413="základní",J413,0)</f>
        <v>0</v>
      </c>
      <c r="BF413" s="141">
        <f>IF(N413="snížená",J413,0)</f>
        <v>0</v>
      </c>
      <c r="BG413" s="141">
        <f>IF(N413="zákl. přenesená",J413,0)</f>
        <v>0</v>
      </c>
      <c r="BH413" s="141">
        <f>IF(N413="sníž. přenesená",J413,0)</f>
        <v>0</v>
      </c>
      <c r="BI413" s="141">
        <f>IF(N413="nulová",J413,0)</f>
        <v>0</v>
      </c>
      <c r="BJ413" s="17" t="s">
        <v>83</v>
      </c>
      <c r="BK413" s="141">
        <f>ROUND(I413*H413,2)</f>
        <v>0</v>
      </c>
      <c r="BL413" s="17" t="s">
        <v>687</v>
      </c>
      <c r="BM413" s="140" t="s">
        <v>1037</v>
      </c>
    </row>
    <row r="414" spans="2:65" s="1" customFormat="1" ht="11.25">
      <c r="B414" s="32"/>
      <c r="D414" s="142" t="s">
        <v>147</v>
      </c>
      <c r="F414" s="143" t="s">
        <v>1036</v>
      </c>
      <c r="I414" s="144"/>
      <c r="L414" s="32"/>
      <c r="M414" s="145"/>
      <c r="T414" s="53"/>
      <c r="AT414" s="17" t="s">
        <v>147</v>
      </c>
      <c r="AU414" s="17" t="s">
        <v>153</v>
      </c>
    </row>
    <row r="415" spans="2:65" s="1" customFormat="1" ht="19.5">
      <c r="B415" s="32"/>
      <c r="D415" s="142" t="s">
        <v>339</v>
      </c>
      <c r="F415" s="184" t="s">
        <v>690</v>
      </c>
      <c r="I415" s="144"/>
      <c r="L415" s="32"/>
      <c r="M415" s="145"/>
      <c r="T415" s="53"/>
      <c r="AT415" s="17" t="s">
        <v>339</v>
      </c>
      <c r="AU415" s="17" t="s">
        <v>153</v>
      </c>
    </row>
    <row r="416" spans="2:65" s="1" customFormat="1" ht="16.5" customHeight="1">
      <c r="B416" s="32"/>
      <c r="C416" s="129" t="s">
        <v>1038</v>
      </c>
      <c r="D416" s="129" t="s">
        <v>141</v>
      </c>
      <c r="E416" s="130" t="s">
        <v>1039</v>
      </c>
      <c r="F416" s="131" t="s">
        <v>1040</v>
      </c>
      <c r="G416" s="132" t="s">
        <v>144</v>
      </c>
      <c r="H416" s="133">
        <v>2</v>
      </c>
      <c r="I416" s="134"/>
      <c r="J416" s="135">
        <f>ROUND(I416*H416,2)</f>
        <v>0</v>
      </c>
      <c r="K416" s="131" t="s">
        <v>19</v>
      </c>
      <c r="L416" s="32"/>
      <c r="M416" s="136" t="s">
        <v>19</v>
      </c>
      <c r="N416" s="137" t="s">
        <v>47</v>
      </c>
      <c r="P416" s="138">
        <f>O416*H416</f>
        <v>0</v>
      </c>
      <c r="Q416" s="138">
        <v>0</v>
      </c>
      <c r="R416" s="138">
        <f>Q416*H416</f>
        <v>0</v>
      </c>
      <c r="S416" s="138">
        <v>0</v>
      </c>
      <c r="T416" s="139">
        <f>S416*H416</f>
        <v>0</v>
      </c>
      <c r="AR416" s="140" t="s">
        <v>687</v>
      </c>
      <c r="AT416" s="140" t="s">
        <v>141</v>
      </c>
      <c r="AU416" s="140" t="s">
        <v>153</v>
      </c>
      <c r="AY416" s="17" t="s">
        <v>140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7" t="s">
        <v>83</v>
      </c>
      <c r="BK416" s="141">
        <f>ROUND(I416*H416,2)</f>
        <v>0</v>
      </c>
      <c r="BL416" s="17" t="s">
        <v>687</v>
      </c>
      <c r="BM416" s="140" t="s">
        <v>1041</v>
      </c>
    </row>
    <row r="417" spans="2:65" s="1" customFormat="1" ht="11.25">
      <c r="B417" s="32"/>
      <c r="D417" s="142" t="s">
        <v>147</v>
      </c>
      <c r="F417" s="143" t="s">
        <v>1040</v>
      </c>
      <c r="I417" s="144"/>
      <c r="L417" s="32"/>
      <c r="M417" s="145"/>
      <c r="T417" s="53"/>
      <c r="AT417" s="17" t="s">
        <v>147</v>
      </c>
      <c r="AU417" s="17" t="s">
        <v>153</v>
      </c>
    </row>
    <row r="418" spans="2:65" s="1" customFormat="1" ht="19.5">
      <c r="B418" s="32"/>
      <c r="D418" s="142" t="s">
        <v>339</v>
      </c>
      <c r="F418" s="184" t="s">
        <v>690</v>
      </c>
      <c r="I418" s="144"/>
      <c r="L418" s="32"/>
      <c r="M418" s="145"/>
      <c r="T418" s="53"/>
      <c r="AT418" s="17" t="s">
        <v>339</v>
      </c>
      <c r="AU418" s="17" t="s">
        <v>153</v>
      </c>
    </row>
    <row r="419" spans="2:65" s="1" customFormat="1" ht="16.5" customHeight="1">
      <c r="B419" s="32"/>
      <c r="C419" s="129" t="s">
        <v>1042</v>
      </c>
      <c r="D419" s="129" t="s">
        <v>141</v>
      </c>
      <c r="E419" s="130" t="s">
        <v>1043</v>
      </c>
      <c r="F419" s="131" t="s">
        <v>1044</v>
      </c>
      <c r="G419" s="132" t="s">
        <v>144</v>
      </c>
      <c r="H419" s="133">
        <v>2</v>
      </c>
      <c r="I419" s="134"/>
      <c r="J419" s="135">
        <f>ROUND(I419*H419,2)</f>
        <v>0</v>
      </c>
      <c r="K419" s="131" t="s">
        <v>19</v>
      </c>
      <c r="L419" s="32"/>
      <c r="M419" s="136" t="s">
        <v>19</v>
      </c>
      <c r="N419" s="137" t="s">
        <v>47</v>
      </c>
      <c r="P419" s="138">
        <f>O419*H419</f>
        <v>0</v>
      </c>
      <c r="Q419" s="138">
        <v>0</v>
      </c>
      <c r="R419" s="138">
        <f>Q419*H419</f>
        <v>0</v>
      </c>
      <c r="S419" s="138">
        <v>0</v>
      </c>
      <c r="T419" s="139">
        <f>S419*H419</f>
        <v>0</v>
      </c>
      <c r="AR419" s="140" t="s">
        <v>687</v>
      </c>
      <c r="AT419" s="140" t="s">
        <v>141</v>
      </c>
      <c r="AU419" s="140" t="s">
        <v>153</v>
      </c>
      <c r="AY419" s="17" t="s">
        <v>140</v>
      </c>
      <c r="BE419" s="141">
        <f>IF(N419="základní",J419,0)</f>
        <v>0</v>
      </c>
      <c r="BF419" s="141">
        <f>IF(N419="snížená",J419,0)</f>
        <v>0</v>
      </c>
      <c r="BG419" s="141">
        <f>IF(N419="zákl. přenesená",J419,0)</f>
        <v>0</v>
      </c>
      <c r="BH419" s="141">
        <f>IF(N419="sníž. přenesená",J419,0)</f>
        <v>0</v>
      </c>
      <c r="BI419" s="141">
        <f>IF(N419="nulová",J419,0)</f>
        <v>0</v>
      </c>
      <c r="BJ419" s="17" t="s">
        <v>83</v>
      </c>
      <c r="BK419" s="141">
        <f>ROUND(I419*H419,2)</f>
        <v>0</v>
      </c>
      <c r="BL419" s="17" t="s">
        <v>687</v>
      </c>
      <c r="BM419" s="140" t="s">
        <v>1045</v>
      </c>
    </row>
    <row r="420" spans="2:65" s="1" customFormat="1" ht="11.25">
      <c r="B420" s="32"/>
      <c r="D420" s="142" t="s">
        <v>147</v>
      </c>
      <c r="F420" s="143" t="s">
        <v>1046</v>
      </c>
      <c r="I420" s="144"/>
      <c r="L420" s="32"/>
      <c r="M420" s="145"/>
      <c r="T420" s="53"/>
      <c r="AT420" s="17" t="s">
        <v>147</v>
      </c>
      <c r="AU420" s="17" t="s">
        <v>153</v>
      </c>
    </row>
    <row r="421" spans="2:65" s="1" customFormat="1" ht="19.5">
      <c r="B421" s="32"/>
      <c r="D421" s="142" t="s">
        <v>339</v>
      </c>
      <c r="F421" s="184" t="s">
        <v>690</v>
      </c>
      <c r="I421" s="144"/>
      <c r="L421" s="32"/>
      <c r="M421" s="145"/>
      <c r="T421" s="53"/>
      <c r="AT421" s="17" t="s">
        <v>339</v>
      </c>
      <c r="AU421" s="17" t="s">
        <v>153</v>
      </c>
    </row>
    <row r="422" spans="2:65" s="11" customFormat="1" ht="20.85" customHeight="1">
      <c r="B422" s="119"/>
      <c r="D422" s="120" t="s">
        <v>75</v>
      </c>
      <c r="E422" s="146" t="s">
        <v>1047</v>
      </c>
      <c r="F422" s="146" t="s">
        <v>1048</v>
      </c>
      <c r="I422" s="122"/>
      <c r="J422" s="147">
        <f>BK422</f>
        <v>0</v>
      </c>
      <c r="L422" s="119"/>
      <c r="M422" s="124"/>
      <c r="P422" s="125">
        <f>SUM(P423:P440)</f>
        <v>0</v>
      </c>
      <c r="R422" s="125">
        <f>SUM(R423:R440)</f>
        <v>0</v>
      </c>
      <c r="T422" s="126">
        <f>SUM(T423:T440)</f>
        <v>0</v>
      </c>
      <c r="AR422" s="120" t="s">
        <v>139</v>
      </c>
      <c r="AT422" s="127" t="s">
        <v>75</v>
      </c>
      <c r="AU422" s="127" t="s">
        <v>85</v>
      </c>
      <c r="AY422" s="120" t="s">
        <v>140</v>
      </c>
      <c r="BK422" s="128">
        <f>SUM(BK423:BK440)</f>
        <v>0</v>
      </c>
    </row>
    <row r="423" spans="2:65" s="1" customFormat="1" ht="16.5" customHeight="1">
      <c r="B423" s="32"/>
      <c r="C423" s="129" t="s">
        <v>1049</v>
      </c>
      <c r="D423" s="129" t="s">
        <v>141</v>
      </c>
      <c r="E423" s="130" t="s">
        <v>1050</v>
      </c>
      <c r="F423" s="131" t="s">
        <v>1051</v>
      </c>
      <c r="G423" s="132" t="s">
        <v>144</v>
      </c>
      <c r="H423" s="133">
        <v>1</v>
      </c>
      <c r="I423" s="134"/>
      <c r="J423" s="135">
        <f>ROUND(I423*H423,2)</f>
        <v>0</v>
      </c>
      <c r="K423" s="131" t="s">
        <v>19</v>
      </c>
      <c r="L423" s="32"/>
      <c r="M423" s="136" t="s">
        <v>19</v>
      </c>
      <c r="N423" s="137" t="s">
        <v>47</v>
      </c>
      <c r="P423" s="138">
        <f>O423*H423</f>
        <v>0</v>
      </c>
      <c r="Q423" s="138">
        <v>0</v>
      </c>
      <c r="R423" s="138">
        <f>Q423*H423</f>
        <v>0</v>
      </c>
      <c r="S423" s="138">
        <v>0</v>
      </c>
      <c r="T423" s="139">
        <f>S423*H423</f>
        <v>0</v>
      </c>
      <c r="AR423" s="140" t="s">
        <v>687</v>
      </c>
      <c r="AT423" s="140" t="s">
        <v>141</v>
      </c>
      <c r="AU423" s="140" t="s">
        <v>153</v>
      </c>
      <c r="AY423" s="17" t="s">
        <v>140</v>
      </c>
      <c r="BE423" s="141">
        <f>IF(N423="základní",J423,0)</f>
        <v>0</v>
      </c>
      <c r="BF423" s="141">
        <f>IF(N423="snížená",J423,0)</f>
        <v>0</v>
      </c>
      <c r="BG423" s="141">
        <f>IF(N423="zákl. přenesená",J423,0)</f>
        <v>0</v>
      </c>
      <c r="BH423" s="141">
        <f>IF(N423="sníž. přenesená",J423,0)</f>
        <v>0</v>
      </c>
      <c r="BI423" s="141">
        <f>IF(N423="nulová",J423,0)</f>
        <v>0</v>
      </c>
      <c r="BJ423" s="17" t="s">
        <v>83</v>
      </c>
      <c r="BK423" s="141">
        <f>ROUND(I423*H423,2)</f>
        <v>0</v>
      </c>
      <c r="BL423" s="17" t="s">
        <v>687</v>
      </c>
      <c r="BM423" s="140" t="s">
        <v>1052</v>
      </c>
    </row>
    <row r="424" spans="2:65" s="1" customFormat="1" ht="11.25">
      <c r="B424" s="32"/>
      <c r="D424" s="142" t="s">
        <v>147</v>
      </c>
      <c r="F424" s="143" t="s">
        <v>1053</v>
      </c>
      <c r="I424" s="144"/>
      <c r="L424" s="32"/>
      <c r="M424" s="145"/>
      <c r="T424" s="53"/>
      <c r="AT424" s="17" t="s">
        <v>147</v>
      </c>
      <c r="AU424" s="17" t="s">
        <v>153</v>
      </c>
    </row>
    <row r="425" spans="2:65" s="1" customFormat="1" ht="19.5">
      <c r="B425" s="32"/>
      <c r="D425" s="142" t="s">
        <v>339</v>
      </c>
      <c r="F425" s="184" t="s">
        <v>690</v>
      </c>
      <c r="I425" s="144"/>
      <c r="L425" s="32"/>
      <c r="M425" s="145"/>
      <c r="T425" s="53"/>
      <c r="AT425" s="17" t="s">
        <v>339</v>
      </c>
      <c r="AU425" s="17" t="s">
        <v>153</v>
      </c>
    </row>
    <row r="426" spans="2:65" s="1" customFormat="1" ht="16.5" customHeight="1">
      <c r="B426" s="32"/>
      <c r="C426" s="129" t="s">
        <v>1054</v>
      </c>
      <c r="D426" s="129" t="s">
        <v>141</v>
      </c>
      <c r="E426" s="130" t="s">
        <v>1055</v>
      </c>
      <c r="F426" s="131" t="s">
        <v>1056</v>
      </c>
      <c r="G426" s="132" t="s">
        <v>144</v>
      </c>
      <c r="H426" s="133">
        <v>1</v>
      </c>
      <c r="I426" s="134"/>
      <c r="J426" s="135">
        <f>ROUND(I426*H426,2)</f>
        <v>0</v>
      </c>
      <c r="K426" s="131" t="s">
        <v>19</v>
      </c>
      <c r="L426" s="32"/>
      <c r="M426" s="136" t="s">
        <v>19</v>
      </c>
      <c r="N426" s="137" t="s">
        <v>47</v>
      </c>
      <c r="P426" s="138">
        <f>O426*H426</f>
        <v>0</v>
      </c>
      <c r="Q426" s="138">
        <v>0</v>
      </c>
      <c r="R426" s="138">
        <f>Q426*H426</f>
        <v>0</v>
      </c>
      <c r="S426" s="138">
        <v>0</v>
      </c>
      <c r="T426" s="139">
        <f>S426*H426</f>
        <v>0</v>
      </c>
      <c r="AR426" s="140" t="s">
        <v>687</v>
      </c>
      <c r="AT426" s="140" t="s">
        <v>141</v>
      </c>
      <c r="AU426" s="140" t="s">
        <v>153</v>
      </c>
      <c r="AY426" s="17" t="s">
        <v>140</v>
      </c>
      <c r="BE426" s="141">
        <f>IF(N426="základní",J426,0)</f>
        <v>0</v>
      </c>
      <c r="BF426" s="141">
        <f>IF(N426="snížená",J426,0)</f>
        <v>0</v>
      </c>
      <c r="BG426" s="141">
        <f>IF(N426="zákl. přenesená",J426,0)</f>
        <v>0</v>
      </c>
      <c r="BH426" s="141">
        <f>IF(N426="sníž. přenesená",J426,0)</f>
        <v>0</v>
      </c>
      <c r="BI426" s="141">
        <f>IF(N426="nulová",J426,0)</f>
        <v>0</v>
      </c>
      <c r="BJ426" s="17" t="s">
        <v>83</v>
      </c>
      <c r="BK426" s="141">
        <f>ROUND(I426*H426,2)</f>
        <v>0</v>
      </c>
      <c r="BL426" s="17" t="s">
        <v>687</v>
      </c>
      <c r="BM426" s="140" t="s">
        <v>1057</v>
      </c>
    </row>
    <row r="427" spans="2:65" s="1" customFormat="1" ht="11.25">
      <c r="B427" s="32"/>
      <c r="D427" s="142" t="s">
        <v>147</v>
      </c>
      <c r="F427" s="143" t="s">
        <v>1056</v>
      </c>
      <c r="I427" s="144"/>
      <c r="L427" s="32"/>
      <c r="M427" s="145"/>
      <c r="T427" s="53"/>
      <c r="AT427" s="17" t="s">
        <v>147</v>
      </c>
      <c r="AU427" s="17" t="s">
        <v>153</v>
      </c>
    </row>
    <row r="428" spans="2:65" s="1" customFormat="1" ht="19.5">
      <c r="B428" s="32"/>
      <c r="D428" s="142" t="s">
        <v>339</v>
      </c>
      <c r="F428" s="184" t="s">
        <v>690</v>
      </c>
      <c r="I428" s="144"/>
      <c r="L428" s="32"/>
      <c r="M428" s="145"/>
      <c r="T428" s="53"/>
      <c r="AT428" s="17" t="s">
        <v>339</v>
      </c>
      <c r="AU428" s="17" t="s">
        <v>153</v>
      </c>
    </row>
    <row r="429" spans="2:65" s="1" customFormat="1" ht="16.5" customHeight="1">
      <c r="B429" s="32"/>
      <c r="C429" s="129" t="s">
        <v>1058</v>
      </c>
      <c r="D429" s="129" t="s">
        <v>141</v>
      </c>
      <c r="E429" s="130" t="s">
        <v>1059</v>
      </c>
      <c r="F429" s="131" t="s">
        <v>1060</v>
      </c>
      <c r="G429" s="132" t="s">
        <v>182</v>
      </c>
      <c r="H429" s="133">
        <v>1</v>
      </c>
      <c r="I429" s="134"/>
      <c r="J429" s="135">
        <f>ROUND(I429*H429,2)</f>
        <v>0</v>
      </c>
      <c r="K429" s="131" t="s">
        <v>19</v>
      </c>
      <c r="L429" s="32"/>
      <c r="M429" s="136" t="s">
        <v>19</v>
      </c>
      <c r="N429" s="137" t="s">
        <v>47</v>
      </c>
      <c r="P429" s="138">
        <f>O429*H429</f>
        <v>0</v>
      </c>
      <c r="Q429" s="138">
        <v>0</v>
      </c>
      <c r="R429" s="138">
        <f>Q429*H429</f>
        <v>0</v>
      </c>
      <c r="S429" s="138">
        <v>0</v>
      </c>
      <c r="T429" s="139">
        <f>S429*H429</f>
        <v>0</v>
      </c>
      <c r="AR429" s="140" t="s">
        <v>687</v>
      </c>
      <c r="AT429" s="140" t="s">
        <v>141</v>
      </c>
      <c r="AU429" s="140" t="s">
        <v>153</v>
      </c>
      <c r="AY429" s="17" t="s">
        <v>140</v>
      </c>
      <c r="BE429" s="141">
        <f>IF(N429="základní",J429,0)</f>
        <v>0</v>
      </c>
      <c r="BF429" s="141">
        <f>IF(N429="snížená",J429,0)</f>
        <v>0</v>
      </c>
      <c r="BG429" s="141">
        <f>IF(N429="zákl. přenesená",J429,0)</f>
        <v>0</v>
      </c>
      <c r="BH429" s="141">
        <f>IF(N429="sníž. přenesená",J429,0)</f>
        <v>0</v>
      </c>
      <c r="BI429" s="141">
        <f>IF(N429="nulová",J429,0)</f>
        <v>0</v>
      </c>
      <c r="BJ429" s="17" t="s">
        <v>83</v>
      </c>
      <c r="BK429" s="141">
        <f>ROUND(I429*H429,2)</f>
        <v>0</v>
      </c>
      <c r="BL429" s="17" t="s">
        <v>687</v>
      </c>
      <c r="BM429" s="140" t="s">
        <v>1061</v>
      </c>
    </row>
    <row r="430" spans="2:65" s="1" customFormat="1" ht="11.25">
      <c r="B430" s="32"/>
      <c r="D430" s="142" t="s">
        <v>147</v>
      </c>
      <c r="F430" s="143" t="s">
        <v>1060</v>
      </c>
      <c r="I430" s="144"/>
      <c r="L430" s="32"/>
      <c r="M430" s="145"/>
      <c r="T430" s="53"/>
      <c r="AT430" s="17" t="s">
        <v>147</v>
      </c>
      <c r="AU430" s="17" t="s">
        <v>153</v>
      </c>
    </row>
    <row r="431" spans="2:65" s="1" customFormat="1" ht="19.5">
      <c r="B431" s="32"/>
      <c r="D431" s="142" t="s">
        <v>339</v>
      </c>
      <c r="F431" s="184" t="s">
        <v>690</v>
      </c>
      <c r="I431" s="144"/>
      <c r="L431" s="32"/>
      <c r="M431" s="145"/>
      <c r="T431" s="53"/>
      <c r="AT431" s="17" t="s">
        <v>339</v>
      </c>
      <c r="AU431" s="17" t="s">
        <v>153</v>
      </c>
    </row>
    <row r="432" spans="2:65" s="1" customFormat="1" ht="16.5" customHeight="1">
      <c r="B432" s="32"/>
      <c r="C432" s="129" t="s">
        <v>1062</v>
      </c>
      <c r="D432" s="129" t="s">
        <v>141</v>
      </c>
      <c r="E432" s="130" t="s">
        <v>1063</v>
      </c>
      <c r="F432" s="131" t="s">
        <v>1064</v>
      </c>
      <c r="G432" s="132" t="s">
        <v>182</v>
      </c>
      <c r="H432" s="133">
        <v>20</v>
      </c>
      <c r="I432" s="134"/>
      <c r="J432" s="135">
        <f>ROUND(I432*H432,2)</f>
        <v>0</v>
      </c>
      <c r="K432" s="131" t="s">
        <v>19</v>
      </c>
      <c r="L432" s="32"/>
      <c r="M432" s="136" t="s">
        <v>19</v>
      </c>
      <c r="N432" s="137" t="s">
        <v>47</v>
      </c>
      <c r="P432" s="138">
        <f>O432*H432</f>
        <v>0</v>
      </c>
      <c r="Q432" s="138">
        <v>0</v>
      </c>
      <c r="R432" s="138">
        <f>Q432*H432</f>
        <v>0</v>
      </c>
      <c r="S432" s="138">
        <v>0</v>
      </c>
      <c r="T432" s="139">
        <f>S432*H432</f>
        <v>0</v>
      </c>
      <c r="AR432" s="140" t="s">
        <v>687</v>
      </c>
      <c r="AT432" s="140" t="s">
        <v>141</v>
      </c>
      <c r="AU432" s="140" t="s">
        <v>153</v>
      </c>
      <c r="AY432" s="17" t="s">
        <v>140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7" t="s">
        <v>83</v>
      </c>
      <c r="BK432" s="141">
        <f>ROUND(I432*H432,2)</f>
        <v>0</v>
      </c>
      <c r="BL432" s="17" t="s">
        <v>687</v>
      </c>
      <c r="BM432" s="140" t="s">
        <v>1065</v>
      </c>
    </row>
    <row r="433" spans="2:65" s="1" customFormat="1" ht="11.25">
      <c r="B433" s="32"/>
      <c r="D433" s="142" t="s">
        <v>147</v>
      </c>
      <c r="F433" s="143" t="s">
        <v>1064</v>
      </c>
      <c r="I433" s="144"/>
      <c r="L433" s="32"/>
      <c r="M433" s="145"/>
      <c r="T433" s="53"/>
      <c r="AT433" s="17" t="s">
        <v>147</v>
      </c>
      <c r="AU433" s="17" t="s">
        <v>153</v>
      </c>
    </row>
    <row r="434" spans="2:65" s="1" customFormat="1" ht="19.5">
      <c r="B434" s="32"/>
      <c r="D434" s="142" t="s">
        <v>339</v>
      </c>
      <c r="F434" s="184" t="s">
        <v>690</v>
      </c>
      <c r="I434" s="144"/>
      <c r="L434" s="32"/>
      <c r="M434" s="145"/>
      <c r="T434" s="53"/>
      <c r="AT434" s="17" t="s">
        <v>339</v>
      </c>
      <c r="AU434" s="17" t="s">
        <v>153</v>
      </c>
    </row>
    <row r="435" spans="2:65" s="1" customFormat="1" ht="16.5" customHeight="1">
      <c r="B435" s="32"/>
      <c r="C435" s="129" t="s">
        <v>1066</v>
      </c>
      <c r="D435" s="129" t="s">
        <v>141</v>
      </c>
      <c r="E435" s="130" t="s">
        <v>1067</v>
      </c>
      <c r="F435" s="131" t="s">
        <v>854</v>
      </c>
      <c r="G435" s="132" t="s">
        <v>699</v>
      </c>
      <c r="H435" s="133">
        <v>10</v>
      </c>
      <c r="I435" s="134"/>
      <c r="J435" s="135">
        <f>ROUND(I435*H435,2)</f>
        <v>0</v>
      </c>
      <c r="K435" s="131" t="s">
        <v>19</v>
      </c>
      <c r="L435" s="32"/>
      <c r="M435" s="136" t="s">
        <v>19</v>
      </c>
      <c r="N435" s="137" t="s">
        <v>47</v>
      </c>
      <c r="P435" s="138">
        <f>O435*H435</f>
        <v>0</v>
      </c>
      <c r="Q435" s="138">
        <v>0</v>
      </c>
      <c r="R435" s="138">
        <f>Q435*H435</f>
        <v>0</v>
      </c>
      <c r="S435" s="138">
        <v>0</v>
      </c>
      <c r="T435" s="139">
        <f>S435*H435</f>
        <v>0</v>
      </c>
      <c r="AR435" s="140" t="s">
        <v>687</v>
      </c>
      <c r="AT435" s="140" t="s">
        <v>141</v>
      </c>
      <c r="AU435" s="140" t="s">
        <v>153</v>
      </c>
      <c r="AY435" s="17" t="s">
        <v>140</v>
      </c>
      <c r="BE435" s="141">
        <f>IF(N435="základní",J435,0)</f>
        <v>0</v>
      </c>
      <c r="BF435" s="141">
        <f>IF(N435="snížená",J435,0)</f>
        <v>0</v>
      </c>
      <c r="BG435" s="141">
        <f>IF(N435="zákl. přenesená",J435,0)</f>
        <v>0</v>
      </c>
      <c r="BH435" s="141">
        <f>IF(N435="sníž. přenesená",J435,0)</f>
        <v>0</v>
      </c>
      <c r="BI435" s="141">
        <f>IF(N435="nulová",J435,0)</f>
        <v>0</v>
      </c>
      <c r="BJ435" s="17" t="s">
        <v>83</v>
      </c>
      <c r="BK435" s="141">
        <f>ROUND(I435*H435,2)</f>
        <v>0</v>
      </c>
      <c r="BL435" s="17" t="s">
        <v>687</v>
      </c>
      <c r="BM435" s="140" t="s">
        <v>1068</v>
      </c>
    </row>
    <row r="436" spans="2:65" s="1" customFormat="1" ht="11.25">
      <c r="B436" s="32"/>
      <c r="D436" s="142" t="s">
        <v>147</v>
      </c>
      <c r="F436" s="143" t="s">
        <v>854</v>
      </c>
      <c r="I436" s="144"/>
      <c r="L436" s="32"/>
      <c r="M436" s="145"/>
      <c r="T436" s="53"/>
      <c r="AT436" s="17" t="s">
        <v>147</v>
      </c>
      <c r="AU436" s="17" t="s">
        <v>153</v>
      </c>
    </row>
    <row r="437" spans="2:65" s="1" customFormat="1" ht="29.25">
      <c r="B437" s="32"/>
      <c r="D437" s="142" t="s">
        <v>339</v>
      </c>
      <c r="F437" s="184" t="s">
        <v>701</v>
      </c>
      <c r="I437" s="144"/>
      <c r="L437" s="32"/>
      <c r="M437" s="145"/>
      <c r="T437" s="53"/>
      <c r="AT437" s="17" t="s">
        <v>339</v>
      </c>
      <c r="AU437" s="17" t="s">
        <v>153</v>
      </c>
    </row>
    <row r="438" spans="2:65" s="1" customFormat="1" ht="16.5" customHeight="1">
      <c r="B438" s="32"/>
      <c r="C438" s="129" t="s">
        <v>1069</v>
      </c>
      <c r="D438" s="129" t="s">
        <v>141</v>
      </c>
      <c r="E438" s="130" t="s">
        <v>1070</v>
      </c>
      <c r="F438" s="131" t="s">
        <v>703</v>
      </c>
      <c r="G438" s="132" t="s">
        <v>144</v>
      </c>
      <c r="H438" s="133">
        <v>1</v>
      </c>
      <c r="I438" s="134"/>
      <c r="J438" s="135">
        <f>ROUND(I438*H438,2)</f>
        <v>0</v>
      </c>
      <c r="K438" s="131" t="s">
        <v>19</v>
      </c>
      <c r="L438" s="32"/>
      <c r="M438" s="136" t="s">
        <v>19</v>
      </c>
      <c r="N438" s="137" t="s">
        <v>47</v>
      </c>
      <c r="P438" s="138">
        <f>O438*H438</f>
        <v>0</v>
      </c>
      <c r="Q438" s="138">
        <v>0</v>
      </c>
      <c r="R438" s="138">
        <f>Q438*H438</f>
        <v>0</v>
      </c>
      <c r="S438" s="138">
        <v>0</v>
      </c>
      <c r="T438" s="139">
        <f>S438*H438</f>
        <v>0</v>
      </c>
      <c r="AR438" s="140" t="s">
        <v>687</v>
      </c>
      <c r="AT438" s="140" t="s">
        <v>141</v>
      </c>
      <c r="AU438" s="140" t="s">
        <v>153</v>
      </c>
      <c r="AY438" s="17" t="s">
        <v>140</v>
      </c>
      <c r="BE438" s="141">
        <f>IF(N438="základní",J438,0)</f>
        <v>0</v>
      </c>
      <c r="BF438" s="141">
        <f>IF(N438="snížená",J438,0)</f>
        <v>0</v>
      </c>
      <c r="BG438" s="141">
        <f>IF(N438="zákl. přenesená",J438,0)</f>
        <v>0</v>
      </c>
      <c r="BH438" s="141">
        <f>IF(N438="sníž. přenesená",J438,0)</f>
        <v>0</v>
      </c>
      <c r="BI438" s="141">
        <f>IF(N438="nulová",J438,0)</f>
        <v>0</v>
      </c>
      <c r="BJ438" s="17" t="s">
        <v>83</v>
      </c>
      <c r="BK438" s="141">
        <f>ROUND(I438*H438,2)</f>
        <v>0</v>
      </c>
      <c r="BL438" s="17" t="s">
        <v>687</v>
      </c>
      <c r="BM438" s="140" t="s">
        <v>1071</v>
      </c>
    </row>
    <row r="439" spans="2:65" s="1" customFormat="1" ht="11.25">
      <c r="B439" s="32"/>
      <c r="D439" s="142" t="s">
        <v>147</v>
      </c>
      <c r="F439" s="143" t="s">
        <v>705</v>
      </c>
      <c r="I439" s="144"/>
      <c r="L439" s="32"/>
      <c r="M439" s="145"/>
      <c r="T439" s="53"/>
      <c r="AT439" s="17" t="s">
        <v>147</v>
      </c>
      <c r="AU439" s="17" t="s">
        <v>153</v>
      </c>
    </row>
    <row r="440" spans="2:65" s="1" customFormat="1" ht="19.5">
      <c r="B440" s="32"/>
      <c r="D440" s="142" t="s">
        <v>339</v>
      </c>
      <c r="F440" s="184" t="s">
        <v>690</v>
      </c>
      <c r="I440" s="144"/>
      <c r="L440" s="32"/>
      <c r="M440" s="145"/>
      <c r="T440" s="53"/>
      <c r="AT440" s="17" t="s">
        <v>339</v>
      </c>
      <c r="AU440" s="17" t="s">
        <v>153</v>
      </c>
    </row>
    <row r="441" spans="2:65" s="11" customFormat="1" ht="20.85" customHeight="1">
      <c r="B441" s="119"/>
      <c r="D441" s="120" t="s">
        <v>75</v>
      </c>
      <c r="E441" s="146" t="s">
        <v>1072</v>
      </c>
      <c r="F441" s="146" t="s">
        <v>1073</v>
      </c>
      <c r="I441" s="122"/>
      <c r="J441" s="147">
        <f>BK441</f>
        <v>0</v>
      </c>
      <c r="L441" s="119"/>
      <c r="M441" s="124"/>
      <c r="P441" s="125">
        <f>SUM(P442:P459)</f>
        <v>0</v>
      </c>
      <c r="R441" s="125">
        <f>SUM(R442:R459)</f>
        <v>0</v>
      </c>
      <c r="T441" s="126">
        <f>SUM(T442:T459)</f>
        <v>0</v>
      </c>
      <c r="AR441" s="120" t="s">
        <v>139</v>
      </c>
      <c r="AT441" s="127" t="s">
        <v>75</v>
      </c>
      <c r="AU441" s="127" t="s">
        <v>85</v>
      </c>
      <c r="AY441" s="120" t="s">
        <v>140</v>
      </c>
      <c r="BK441" s="128">
        <f>SUM(BK442:BK459)</f>
        <v>0</v>
      </c>
    </row>
    <row r="442" spans="2:65" s="1" customFormat="1" ht="16.5" customHeight="1">
      <c r="B442" s="32"/>
      <c r="C442" s="129" t="s">
        <v>1074</v>
      </c>
      <c r="D442" s="129" t="s">
        <v>141</v>
      </c>
      <c r="E442" s="130" t="s">
        <v>1075</v>
      </c>
      <c r="F442" s="131" t="s">
        <v>1076</v>
      </c>
      <c r="G442" s="132" t="s">
        <v>144</v>
      </c>
      <c r="H442" s="133">
        <v>1</v>
      </c>
      <c r="I442" s="134"/>
      <c r="J442" s="135">
        <f>ROUND(I442*H442,2)</f>
        <v>0</v>
      </c>
      <c r="K442" s="131" t="s">
        <v>19</v>
      </c>
      <c r="L442" s="32"/>
      <c r="M442" s="136" t="s">
        <v>19</v>
      </c>
      <c r="N442" s="137" t="s">
        <v>47</v>
      </c>
      <c r="P442" s="138">
        <f>O442*H442</f>
        <v>0</v>
      </c>
      <c r="Q442" s="138">
        <v>0</v>
      </c>
      <c r="R442" s="138">
        <f>Q442*H442</f>
        <v>0</v>
      </c>
      <c r="S442" s="138">
        <v>0</v>
      </c>
      <c r="T442" s="139">
        <f>S442*H442</f>
        <v>0</v>
      </c>
      <c r="AR442" s="140" t="s">
        <v>687</v>
      </c>
      <c r="AT442" s="140" t="s">
        <v>141</v>
      </c>
      <c r="AU442" s="140" t="s">
        <v>153</v>
      </c>
      <c r="AY442" s="17" t="s">
        <v>140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7" t="s">
        <v>83</v>
      </c>
      <c r="BK442" s="141">
        <f>ROUND(I442*H442,2)</f>
        <v>0</v>
      </c>
      <c r="BL442" s="17" t="s">
        <v>687</v>
      </c>
      <c r="BM442" s="140" t="s">
        <v>1077</v>
      </c>
    </row>
    <row r="443" spans="2:65" s="1" customFormat="1" ht="11.25">
      <c r="B443" s="32"/>
      <c r="D443" s="142" t="s">
        <v>147</v>
      </c>
      <c r="F443" s="143" t="s">
        <v>1076</v>
      </c>
      <c r="I443" s="144"/>
      <c r="L443" s="32"/>
      <c r="M443" s="145"/>
      <c r="T443" s="53"/>
      <c r="AT443" s="17" t="s">
        <v>147</v>
      </c>
      <c r="AU443" s="17" t="s">
        <v>153</v>
      </c>
    </row>
    <row r="444" spans="2:65" s="1" customFormat="1" ht="19.5">
      <c r="B444" s="32"/>
      <c r="D444" s="142" t="s">
        <v>339</v>
      </c>
      <c r="F444" s="184" t="s">
        <v>690</v>
      </c>
      <c r="I444" s="144"/>
      <c r="L444" s="32"/>
      <c r="M444" s="145"/>
      <c r="T444" s="53"/>
      <c r="AT444" s="17" t="s">
        <v>339</v>
      </c>
      <c r="AU444" s="17" t="s">
        <v>153</v>
      </c>
    </row>
    <row r="445" spans="2:65" s="1" customFormat="1" ht="16.5" customHeight="1">
      <c r="B445" s="32"/>
      <c r="C445" s="129" t="s">
        <v>1078</v>
      </c>
      <c r="D445" s="129" t="s">
        <v>141</v>
      </c>
      <c r="E445" s="130" t="s">
        <v>1079</v>
      </c>
      <c r="F445" s="131" t="s">
        <v>1080</v>
      </c>
      <c r="G445" s="132" t="s">
        <v>144</v>
      </c>
      <c r="H445" s="133">
        <v>1</v>
      </c>
      <c r="I445" s="134"/>
      <c r="J445" s="135">
        <f>ROUND(I445*H445,2)</f>
        <v>0</v>
      </c>
      <c r="K445" s="131" t="s">
        <v>19</v>
      </c>
      <c r="L445" s="32"/>
      <c r="M445" s="136" t="s">
        <v>19</v>
      </c>
      <c r="N445" s="137" t="s">
        <v>47</v>
      </c>
      <c r="P445" s="138">
        <f>O445*H445</f>
        <v>0</v>
      </c>
      <c r="Q445" s="138">
        <v>0</v>
      </c>
      <c r="R445" s="138">
        <f>Q445*H445</f>
        <v>0</v>
      </c>
      <c r="S445" s="138">
        <v>0</v>
      </c>
      <c r="T445" s="139">
        <f>S445*H445</f>
        <v>0</v>
      </c>
      <c r="AR445" s="140" t="s">
        <v>687</v>
      </c>
      <c r="AT445" s="140" t="s">
        <v>141</v>
      </c>
      <c r="AU445" s="140" t="s">
        <v>153</v>
      </c>
      <c r="AY445" s="17" t="s">
        <v>140</v>
      </c>
      <c r="BE445" s="141">
        <f>IF(N445="základní",J445,0)</f>
        <v>0</v>
      </c>
      <c r="BF445" s="141">
        <f>IF(N445="snížená",J445,0)</f>
        <v>0</v>
      </c>
      <c r="BG445" s="141">
        <f>IF(N445="zákl. přenesená",J445,0)</f>
        <v>0</v>
      </c>
      <c r="BH445" s="141">
        <f>IF(N445="sníž. přenesená",J445,0)</f>
        <v>0</v>
      </c>
      <c r="BI445" s="141">
        <f>IF(N445="nulová",J445,0)</f>
        <v>0</v>
      </c>
      <c r="BJ445" s="17" t="s">
        <v>83</v>
      </c>
      <c r="BK445" s="141">
        <f>ROUND(I445*H445,2)</f>
        <v>0</v>
      </c>
      <c r="BL445" s="17" t="s">
        <v>687</v>
      </c>
      <c r="BM445" s="140" t="s">
        <v>1081</v>
      </c>
    </row>
    <row r="446" spans="2:65" s="1" customFormat="1" ht="11.25">
      <c r="B446" s="32"/>
      <c r="D446" s="142" t="s">
        <v>147</v>
      </c>
      <c r="F446" s="143" t="s">
        <v>1080</v>
      </c>
      <c r="I446" s="144"/>
      <c r="L446" s="32"/>
      <c r="M446" s="145"/>
      <c r="T446" s="53"/>
      <c r="AT446" s="17" t="s">
        <v>147</v>
      </c>
      <c r="AU446" s="17" t="s">
        <v>153</v>
      </c>
    </row>
    <row r="447" spans="2:65" s="1" customFormat="1" ht="19.5">
      <c r="B447" s="32"/>
      <c r="D447" s="142" t="s">
        <v>339</v>
      </c>
      <c r="F447" s="184" t="s">
        <v>690</v>
      </c>
      <c r="I447" s="144"/>
      <c r="L447" s="32"/>
      <c r="M447" s="145"/>
      <c r="T447" s="53"/>
      <c r="AT447" s="17" t="s">
        <v>339</v>
      </c>
      <c r="AU447" s="17" t="s">
        <v>153</v>
      </c>
    </row>
    <row r="448" spans="2:65" s="1" customFormat="1" ht="16.5" customHeight="1">
      <c r="B448" s="32"/>
      <c r="C448" s="129" t="s">
        <v>1082</v>
      </c>
      <c r="D448" s="129" t="s">
        <v>141</v>
      </c>
      <c r="E448" s="130" t="s">
        <v>1083</v>
      </c>
      <c r="F448" s="131" t="s">
        <v>1084</v>
      </c>
      <c r="G448" s="132" t="s">
        <v>144</v>
      </c>
      <c r="H448" s="133">
        <v>1</v>
      </c>
      <c r="I448" s="134"/>
      <c r="J448" s="135">
        <f>ROUND(I448*H448,2)</f>
        <v>0</v>
      </c>
      <c r="K448" s="131" t="s">
        <v>19</v>
      </c>
      <c r="L448" s="32"/>
      <c r="M448" s="136" t="s">
        <v>19</v>
      </c>
      <c r="N448" s="137" t="s">
        <v>47</v>
      </c>
      <c r="P448" s="138">
        <f>O448*H448</f>
        <v>0</v>
      </c>
      <c r="Q448" s="138">
        <v>0</v>
      </c>
      <c r="R448" s="138">
        <f>Q448*H448</f>
        <v>0</v>
      </c>
      <c r="S448" s="138">
        <v>0</v>
      </c>
      <c r="T448" s="139">
        <f>S448*H448</f>
        <v>0</v>
      </c>
      <c r="AR448" s="140" t="s">
        <v>687</v>
      </c>
      <c r="AT448" s="140" t="s">
        <v>141</v>
      </c>
      <c r="AU448" s="140" t="s">
        <v>153</v>
      </c>
      <c r="AY448" s="17" t="s">
        <v>140</v>
      </c>
      <c r="BE448" s="141">
        <f>IF(N448="základní",J448,0)</f>
        <v>0</v>
      </c>
      <c r="BF448" s="141">
        <f>IF(N448="snížená",J448,0)</f>
        <v>0</v>
      </c>
      <c r="BG448" s="141">
        <f>IF(N448="zákl. přenesená",J448,0)</f>
        <v>0</v>
      </c>
      <c r="BH448" s="141">
        <f>IF(N448="sníž. přenesená",J448,0)</f>
        <v>0</v>
      </c>
      <c r="BI448" s="141">
        <f>IF(N448="nulová",J448,0)</f>
        <v>0</v>
      </c>
      <c r="BJ448" s="17" t="s">
        <v>83</v>
      </c>
      <c r="BK448" s="141">
        <f>ROUND(I448*H448,2)</f>
        <v>0</v>
      </c>
      <c r="BL448" s="17" t="s">
        <v>687</v>
      </c>
      <c r="BM448" s="140" t="s">
        <v>1085</v>
      </c>
    </row>
    <row r="449" spans="2:65" s="1" customFormat="1" ht="11.25">
      <c r="B449" s="32"/>
      <c r="D449" s="142" t="s">
        <v>147</v>
      </c>
      <c r="F449" s="143" t="s">
        <v>1084</v>
      </c>
      <c r="I449" s="144"/>
      <c r="L449" s="32"/>
      <c r="M449" s="145"/>
      <c r="T449" s="53"/>
      <c r="AT449" s="17" t="s">
        <v>147</v>
      </c>
      <c r="AU449" s="17" t="s">
        <v>153</v>
      </c>
    </row>
    <row r="450" spans="2:65" s="1" customFormat="1" ht="19.5">
      <c r="B450" s="32"/>
      <c r="D450" s="142" t="s">
        <v>339</v>
      </c>
      <c r="F450" s="184" t="s">
        <v>690</v>
      </c>
      <c r="I450" s="144"/>
      <c r="L450" s="32"/>
      <c r="M450" s="145"/>
      <c r="T450" s="53"/>
      <c r="AT450" s="17" t="s">
        <v>339</v>
      </c>
      <c r="AU450" s="17" t="s">
        <v>153</v>
      </c>
    </row>
    <row r="451" spans="2:65" s="1" customFormat="1" ht="16.5" customHeight="1">
      <c r="B451" s="32"/>
      <c r="C451" s="129" t="s">
        <v>1086</v>
      </c>
      <c r="D451" s="129" t="s">
        <v>141</v>
      </c>
      <c r="E451" s="130" t="s">
        <v>1087</v>
      </c>
      <c r="F451" s="131" t="s">
        <v>1088</v>
      </c>
      <c r="G451" s="132" t="s">
        <v>144</v>
      </c>
      <c r="H451" s="133">
        <v>1</v>
      </c>
      <c r="I451" s="134"/>
      <c r="J451" s="135">
        <f>ROUND(I451*H451,2)</f>
        <v>0</v>
      </c>
      <c r="K451" s="131" t="s">
        <v>19</v>
      </c>
      <c r="L451" s="32"/>
      <c r="M451" s="136" t="s">
        <v>19</v>
      </c>
      <c r="N451" s="137" t="s">
        <v>47</v>
      </c>
      <c r="P451" s="138">
        <f>O451*H451</f>
        <v>0</v>
      </c>
      <c r="Q451" s="138">
        <v>0</v>
      </c>
      <c r="R451" s="138">
        <f>Q451*H451</f>
        <v>0</v>
      </c>
      <c r="S451" s="138">
        <v>0</v>
      </c>
      <c r="T451" s="139">
        <f>S451*H451</f>
        <v>0</v>
      </c>
      <c r="AR451" s="140" t="s">
        <v>687</v>
      </c>
      <c r="AT451" s="140" t="s">
        <v>141</v>
      </c>
      <c r="AU451" s="140" t="s">
        <v>153</v>
      </c>
      <c r="AY451" s="17" t="s">
        <v>140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7" t="s">
        <v>83</v>
      </c>
      <c r="BK451" s="141">
        <f>ROUND(I451*H451,2)</f>
        <v>0</v>
      </c>
      <c r="BL451" s="17" t="s">
        <v>687</v>
      </c>
      <c r="BM451" s="140" t="s">
        <v>1089</v>
      </c>
    </row>
    <row r="452" spans="2:65" s="1" customFormat="1" ht="11.25">
      <c r="B452" s="32"/>
      <c r="D452" s="142" t="s">
        <v>147</v>
      </c>
      <c r="F452" s="143" t="s">
        <v>1088</v>
      </c>
      <c r="I452" s="144"/>
      <c r="L452" s="32"/>
      <c r="M452" s="145"/>
      <c r="T452" s="53"/>
      <c r="AT452" s="17" t="s">
        <v>147</v>
      </c>
      <c r="AU452" s="17" t="s">
        <v>153</v>
      </c>
    </row>
    <row r="453" spans="2:65" s="1" customFormat="1" ht="19.5">
      <c r="B453" s="32"/>
      <c r="D453" s="142" t="s">
        <v>339</v>
      </c>
      <c r="F453" s="184" t="s">
        <v>690</v>
      </c>
      <c r="I453" s="144"/>
      <c r="L453" s="32"/>
      <c r="M453" s="145"/>
      <c r="T453" s="53"/>
      <c r="AT453" s="17" t="s">
        <v>339</v>
      </c>
      <c r="AU453" s="17" t="s">
        <v>153</v>
      </c>
    </row>
    <row r="454" spans="2:65" s="1" customFormat="1" ht="16.5" customHeight="1">
      <c r="B454" s="32"/>
      <c r="C454" s="129" t="s">
        <v>1090</v>
      </c>
      <c r="D454" s="129" t="s">
        <v>141</v>
      </c>
      <c r="E454" s="130" t="s">
        <v>1091</v>
      </c>
      <c r="F454" s="131" t="s">
        <v>1016</v>
      </c>
      <c r="G454" s="132" t="s">
        <v>699</v>
      </c>
      <c r="H454" s="133">
        <v>50</v>
      </c>
      <c r="I454" s="134"/>
      <c r="J454" s="135">
        <f>ROUND(I454*H454,2)</f>
        <v>0</v>
      </c>
      <c r="K454" s="131" t="s">
        <v>19</v>
      </c>
      <c r="L454" s="32"/>
      <c r="M454" s="136" t="s">
        <v>19</v>
      </c>
      <c r="N454" s="137" t="s">
        <v>47</v>
      </c>
      <c r="P454" s="138">
        <f>O454*H454</f>
        <v>0</v>
      </c>
      <c r="Q454" s="138">
        <v>0</v>
      </c>
      <c r="R454" s="138">
        <f>Q454*H454</f>
        <v>0</v>
      </c>
      <c r="S454" s="138">
        <v>0</v>
      </c>
      <c r="T454" s="139">
        <f>S454*H454</f>
        <v>0</v>
      </c>
      <c r="AR454" s="140" t="s">
        <v>687</v>
      </c>
      <c r="AT454" s="140" t="s">
        <v>141</v>
      </c>
      <c r="AU454" s="140" t="s">
        <v>153</v>
      </c>
      <c r="AY454" s="17" t="s">
        <v>140</v>
      </c>
      <c r="BE454" s="141">
        <f>IF(N454="základní",J454,0)</f>
        <v>0</v>
      </c>
      <c r="BF454" s="141">
        <f>IF(N454="snížená",J454,0)</f>
        <v>0</v>
      </c>
      <c r="BG454" s="141">
        <f>IF(N454="zákl. přenesená",J454,0)</f>
        <v>0</v>
      </c>
      <c r="BH454" s="141">
        <f>IF(N454="sníž. přenesená",J454,0)</f>
        <v>0</v>
      </c>
      <c r="BI454" s="141">
        <f>IF(N454="nulová",J454,0)</f>
        <v>0</v>
      </c>
      <c r="BJ454" s="17" t="s">
        <v>83</v>
      </c>
      <c r="BK454" s="141">
        <f>ROUND(I454*H454,2)</f>
        <v>0</v>
      </c>
      <c r="BL454" s="17" t="s">
        <v>687</v>
      </c>
      <c r="BM454" s="140" t="s">
        <v>1092</v>
      </c>
    </row>
    <row r="455" spans="2:65" s="1" customFormat="1" ht="11.25">
      <c r="B455" s="32"/>
      <c r="D455" s="142" t="s">
        <v>147</v>
      </c>
      <c r="F455" s="143" t="s">
        <v>1016</v>
      </c>
      <c r="I455" s="144"/>
      <c r="L455" s="32"/>
      <c r="M455" s="145"/>
      <c r="T455" s="53"/>
      <c r="AT455" s="17" t="s">
        <v>147</v>
      </c>
      <c r="AU455" s="17" t="s">
        <v>153</v>
      </c>
    </row>
    <row r="456" spans="2:65" s="1" customFormat="1" ht="29.25">
      <c r="B456" s="32"/>
      <c r="D456" s="142" t="s">
        <v>339</v>
      </c>
      <c r="F456" s="184" t="s">
        <v>701</v>
      </c>
      <c r="I456" s="144"/>
      <c r="L456" s="32"/>
      <c r="M456" s="145"/>
      <c r="T456" s="53"/>
      <c r="AT456" s="17" t="s">
        <v>339</v>
      </c>
      <c r="AU456" s="17" t="s">
        <v>153</v>
      </c>
    </row>
    <row r="457" spans="2:65" s="1" customFormat="1" ht="16.5" customHeight="1">
      <c r="B457" s="32"/>
      <c r="C457" s="129" t="s">
        <v>1093</v>
      </c>
      <c r="D457" s="129" t="s">
        <v>141</v>
      </c>
      <c r="E457" s="130" t="s">
        <v>1094</v>
      </c>
      <c r="F457" s="131" t="s">
        <v>1095</v>
      </c>
      <c r="G457" s="132" t="s">
        <v>144</v>
      </c>
      <c r="H457" s="133">
        <v>1</v>
      </c>
      <c r="I457" s="134"/>
      <c r="J457" s="135">
        <f>ROUND(I457*H457,2)</f>
        <v>0</v>
      </c>
      <c r="K457" s="131" t="s">
        <v>19</v>
      </c>
      <c r="L457" s="32"/>
      <c r="M457" s="136" t="s">
        <v>19</v>
      </c>
      <c r="N457" s="137" t="s">
        <v>47</v>
      </c>
      <c r="P457" s="138">
        <f>O457*H457</f>
        <v>0</v>
      </c>
      <c r="Q457" s="138">
        <v>0</v>
      </c>
      <c r="R457" s="138">
        <f>Q457*H457</f>
        <v>0</v>
      </c>
      <c r="S457" s="138">
        <v>0</v>
      </c>
      <c r="T457" s="139">
        <f>S457*H457</f>
        <v>0</v>
      </c>
      <c r="AR457" s="140" t="s">
        <v>687</v>
      </c>
      <c r="AT457" s="140" t="s">
        <v>141</v>
      </c>
      <c r="AU457" s="140" t="s">
        <v>153</v>
      </c>
      <c r="AY457" s="17" t="s">
        <v>140</v>
      </c>
      <c r="BE457" s="141">
        <f>IF(N457="základní",J457,0)</f>
        <v>0</v>
      </c>
      <c r="BF457" s="141">
        <f>IF(N457="snížená",J457,0)</f>
        <v>0</v>
      </c>
      <c r="BG457" s="141">
        <f>IF(N457="zákl. přenesená",J457,0)</f>
        <v>0</v>
      </c>
      <c r="BH457" s="141">
        <f>IF(N457="sníž. přenesená",J457,0)</f>
        <v>0</v>
      </c>
      <c r="BI457" s="141">
        <f>IF(N457="nulová",J457,0)</f>
        <v>0</v>
      </c>
      <c r="BJ457" s="17" t="s">
        <v>83</v>
      </c>
      <c r="BK457" s="141">
        <f>ROUND(I457*H457,2)</f>
        <v>0</v>
      </c>
      <c r="BL457" s="17" t="s">
        <v>687</v>
      </c>
      <c r="BM457" s="140" t="s">
        <v>1096</v>
      </c>
    </row>
    <row r="458" spans="2:65" s="1" customFormat="1" ht="11.25">
      <c r="B458" s="32"/>
      <c r="D458" s="142" t="s">
        <v>147</v>
      </c>
      <c r="F458" s="143" t="s">
        <v>1097</v>
      </c>
      <c r="I458" s="144"/>
      <c r="L458" s="32"/>
      <c r="M458" s="145"/>
      <c r="T458" s="53"/>
      <c r="AT458" s="17" t="s">
        <v>147</v>
      </c>
      <c r="AU458" s="17" t="s">
        <v>153</v>
      </c>
    </row>
    <row r="459" spans="2:65" s="1" customFormat="1" ht="19.5">
      <c r="B459" s="32"/>
      <c r="D459" s="142" t="s">
        <v>339</v>
      </c>
      <c r="F459" s="184" t="s">
        <v>690</v>
      </c>
      <c r="I459" s="144"/>
      <c r="L459" s="32"/>
      <c r="M459" s="145"/>
      <c r="T459" s="53"/>
      <c r="AT459" s="17" t="s">
        <v>339</v>
      </c>
      <c r="AU459" s="17" t="s">
        <v>153</v>
      </c>
    </row>
    <row r="460" spans="2:65" s="11" customFormat="1" ht="22.9" customHeight="1">
      <c r="B460" s="119"/>
      <c r="D460" s="120" t="s">
        <v>75</v>
      </c>
      <c r="E460" s="146" t="s">
        <v>1098</v>
      </c>
      <c r="F460" s="146" t="s">
        <v>1099</v>
      </c>
      <c r="I460" s="122"/>
      <c r="J460" s="147">
        <f>BK460</f>
        <v>0</v>
      </c>
      <c r="L460" s="119"/>
      <c r="M460" s="124"/>
      <c r="P460" s="125">
        <f>P461+P471</f>
        <v>0</v>
      </c>
      <c r="R460" s="125">
        <f>R461+R471</f>
        <v>0</v>
      </c>
      <c r="T460" s="126">
        <f>T461+T471</f>
        <v>0</v>
      </c>
      <c r="AR460" s="120" t="s">
        <v>139</v>
      </c>
      <c r="AT460" s="127" t="s">
        <v>75</v>
      </c>
      <c r="AU460" s="127" t="s">
        <v>83</v>
      </c>
      <c r="AY460" s="120" t="s">
        <v>140</v>
      </c>
      <c r="BK460" s="128">
        <f>BK461+BK471</f>
        <v>0</v>
      </c>
    </row>
    <row r="461" spans="2:65" s="11" customFormat="1" ht="20.85" customHeight="1">
      <c r="B461" s="119"/>
      <c r="D461" s="120" t="s">
        <v>75</v>
      </c>
      <c r="E461" s="146" t="s">
        <v>1100</v>
      </c>
      <c r="F461" s="146" t="s">
        <v>1101</v>
      </c>
      <c r="I461" s="122"/>
      <c r="J461" s="147">
        <f>BK461</f>
        <v>0</v>
      </c>
      <c r="L461" s="119"/>
      <c r="M461" s="124"/>
      <c r="P461" s="125">
        <f>SUM(P462:P470)</f>
        <v>0</v>
      </c>
      <c r="R461" s="125">
        <f>SUM(R462:R470)</f>
        <v>0</v>
      </c>
      <c r="T461" s="126">
        <f>SUM(T462:T470)</f>
        <v>0</v>
      </c>
      <c r="AR461" s="120" t="s">
        <v>139</v>
      </c>
      <c r="AT461" s="127" t="s">
        <v>75</v>
      </c>
      <c r="AU461" s="127" t="s">
        <v>85</v>
      </c>
      <c r="AY461" s="120" t="s">
        <v>140</v>
      </c>
      <c r="BK461" s="128">
        <f>SUM(BK462:BK470)</f>
        <v>0</v>
      </c>
    </row>
    <row r="462" spans="2:65" s="1" customFormat="1" ht="16.5" customHeight="1">
      <c r="B462" s="32"/>
      <c r="C462" s="129" t="s">
        <v>1102</v>
      </c>
      <c r="D462" s="129" t="s">
        <v>141</v>
      </c>
      <c r="E462" s="130" t="s">
        <v>1103</v>
      </c>
      <c r="F462" s="131" t="s">
        <v>1104</v>
      </c>
      <c r="G462" s="132" t="s">
        <v>144</v>
      </c>
      <c r="H462" s="133">
        <v>1</v>
      </c>
      <c r="I462" s="134"/>
      <c r="J462" s="135">
        <f>ROUND(I462*H462,2)</f>
        <v>0</v>
      </c>
      <c r="K462" s="131" t="s">
        <v>19</v>
      </c>
      <c r="L462" s="32"/>
      <c r="M462" s="136" t="s">
        <v>19</v>
      </c>
      <c r="N462" s="137" t="s">
        <v>47</v>
      </c>
      <c r="P462" s="138">
        <f>O462*H462</f>
        <v>0</v>
      </c>
      <c r="Q462" s="138">
        <v>0</v>
      </c>
      <c r="R462" s="138">
        <f>Q462*H462</f>
        <v>0</v>
      </c>
      <c r="S462" s="138">
        <v>0</v>
      </c>
      <c r="T462" s="139">
        <f>S462*H462</f>
        <v>0</v>
      </c>
      <c r="AR462" s="140" t="s">
        <v>687</v>
      </c>
      <c r="AT462" s="140" t="s">
        <v>141</v>
      </c>
      <c r="AU462" s="140" t="s">
        <v>153</v>
      </c>
      <c r="AY462" s="17" t="s">
        <v>140</v>
      </c>
      <c r="BE462" s="141">
        <f>IF(N462="základní",J462,0)</f>
        <v>0</v>
      </c>
      <c r="BF462" s="141">
        <f>IF(N462="snížená",J462,0)</f>
        <v>0</v>
      </c>
      <c r="BG462" s="141">
        <f>IF(N462="zákl. přenesená",J462,0)</f>
        <v>0</v>
      </c>
      <c r="BH462" s="141">
        <f>IF(N462="sníž. přenesená",J462,0)</f>
        <v>0</v>
      </c>
      <c r="BI462" s="141">
        <f>IF(N462="nulová",J462,0)</f>
        <v>0</v>
      </c>
      <c r="BJ462" s="17" t="s">
        <v>83</v>
      </c>
      <c r="BK462" s="141">
        <f>ROUND(I462*H462,2)</f>
        <v>0</v>
      </c>
      <c r="BL462" s="17" t="s">
        <v>687</v>
      </c>
      <c r="BM462" s="140" t="s">
        <v>1105</v>
      </c>
    </row>
    <row r="463" spans="2:65" s="1" customFormat="1" ht="11.25">
      <c r="B463" s="32"/>
      <c r="D463" s="142" t="s">
        <v>147</v>
      </c>
      <c r="F463" s="143" t="s">
        <v>1106</v>
      </c>
      <c r="I463" s="144"/>
      <c r="L463" s="32"/>
      <c r="M463" s="145"/>
      <c r="T463" s="53"/>
      <c r="AT463" s="17" t="s">
        <v>147</v>
      </c>
      <c r="AU463" s="17" t="s">
        <v>153</v>
      </c>
    </row>
    <row r="464" spans="2:65" s="1" customFormat="1" ht="19.5">
      <c r="B464" s="32"/>
      <c r="D464" s="142" t="s">
        <v>339</v>
      </c>
      <c r="F464" s="184" t="s">
        <v>690</v>
      </c>
      <c r="I464" s="144"/>
      <c r="L464" s="32"/>
      <c r="M464" s="145"/>
      <c r="T464" s="53"/>
      <c r="AT464" s="17" t="s">
        <v>339</v>
      </c>
      <c r="AU464" s="17" t="s">
        <v>153</v>
      </c>
    </row>
    <row r="465" spans="2:65" s="1" customFormat="1" ht="16.5" customHeight="1">
      <c r="B465" s="32"/>
      <c r="C465" s="129" t="s">
        <v>1107</v>
      </c>
      <c r="D465" s="129" t="s">
        <v>141</v>
      </c>
      <c r="E465" s="130" t="s">
        <v>1108</v>
      </c>
      <c r="F465" s="131" t="s">
        <v>1109</v>
      </c>
      <c r="G465" s="132" t="s">
        <v>144</v>
      </c>
      <c r="H465" s="133">
        <v>1</v>
      </c>
      <c r="I465" s="134"/>
      <c r="J465" s="135">
        <f>ROUND(I465*H465,2)</f>
        <v>0</v>
      </c>
      <c r="K465" s="131" t="s">
        <v>19</v>
      </c>
      <c r="L465" s="32"/>
      <c r="M465" s="136" t="s">
        <v>19</v>
      </c>
      <c r="N465" s="137" t="s">
        <v>47</v>
      </c>
      <c r="P465" s="138">
        <f>O465*H465</f>
        <v>0</v>
      </c>
      <c r="Q465" s="138">
        <v>0</v>
      </c>
      <c r="R465" s="138">
        <f>Q465*H465</f>
        <v>0</v>
      </c>
      <c r="S465" s="138">
        <v>0</v>
      </c>
      <c r="T465" s="139">
        <f>S465*H465</f>
        <v>0</v>
      </c>
      <c r="AR465" s="140" t="s">
        <v>687</v>
      </c>
      <c r="AT465" s="140" t="s">
        <v>141</v>
      </c>
      <c r="AU465" s="140" t="s">
        <v>153</v>
      </c>
      <c r="AY465" s="17" t="s">
        <v>140</v>
      </c>
      <c r="BE465" s="141">
        <f>IF(N465="základní",J465,0)</f>
        <v>0</v>
      </c>
      <c r="BF465" s="141">
        <f>IF(N465="snížená",J465,0)</f>
        <v>0</v>
      </c>
      <c r="BG465" s="141">
        <f>IF(N465="zákl. přenesená",J465,0)</f>
        <v>0</v>
      </c>
      <c r="BH465" s="141">
        <f>IF(N465="sníž. přenesená",J465,0)</f>
        <v>0</v>
      </c>
      <c r="BI465" s="141">
        <f>IF(N465="nulová",J465,0)</f>
        <v>0</v>
      </c>
      <c r="BJ465" s="17" t="s">
        <v>83</v>
      </c>
      <c r="BK465" s="141">
        <f>ROUND(I465*H465,2)</f>
        <v>0</v>
      </c>
      <c r="BL465" s="17" t="s">
        <v>687</v>
      </c>
      <c r="BM465" s="140" t="s">
        <v>1110</v>
      </c>
    </row>
    <row r="466" spans="2:65" s="1" customFormat="1" ht="11.25">
      <c r="B466" s="32"/>
      <c r="D466" s="142" t="s">
        <v>147</v>
      </c>
      <c r="F466" s="143" t="s">
        <v>1109</v>
      </c>
      <c r="I466" s="144"/>
      <c r="L466" s="32"/>
      <c r="M466" s="145"/>
      <c r="T466" s="53"/>
      <c r="AT466" s="17" t="s">
        <v>147</v>
      </c>
      <c r="AU466" s="17" t="s">
        <v>153</v>
      </c>
    </row>
    <row r="467" spans="2:65" s="1" customFormat="1" ht="19.5">
      <c r="B467" s="32"/>
      <c r="D467" s="142" t="s">
        <v>339</v>
      </c>
      <c r="F467" s="184" t="s">
        <v>690</v>
      </c>
      <c r="I467" s="144"/>
      <c r="L467" s="32"/>
      <c r="M467" s="145"/>
      <c r="T467" s="53"/>
      <c r="AT467" s="17" t="s">
        <v>339</v>
      </c>
      <c r="AU467" s="17" t="s">
        <v>153</v>
      </c>
    </row>
    <row r="468" spans="2:65" s="1" customFormat="1" ht="16.5" customHeight="1">
      <c r="B468" s="32"/>
      <c r="C468" s="129" t="s">
        <v>1111</v>
      </c>
      <c r="D468" s="129" t="s">
        <v>141</v>
      </c>
      <c r="E468" s="130" t="s">
        <v>1112</v>
      </c>
      <c r="F468" s="131" t="s">
        <v>1113</v>
      </c>
      <c r="G468" s="132" t="s">
        <v>144</v>
      </c>
      <c r="H468" s="133">
        <v>1</v>
      </c>
      <c r="I468" s="134"/>
      <c r="J468" s="135">
        <f>ROUND(I468*H468,2)</f>
        <v>0</v>
      </c>
      <c r="K468" s="131" t="s">
        <v>19</v>
      </c>
      <c r="L468" s="32"/>
      <c r="M468" s="136" t="s">
        <v>19</v>
      </c>
      <c r="N468" s="137" t="s">
        <v>47</v>
      </c>
      <c r="P468" s="138">
        <f>O468*H468</f>
        <v>0</v>
      </c>
      <c r="Q468" s="138">
        <v>0</v>
      </c>
      <c r="R468" s="138">
        <f>Q468*H468</f>
        <v>0</v>
      </c>
      <c r="S468" s="138">
        <v>0</v>
      </c>
      <c r="T468" s="139">
        <f>S468*H468</f>
        <v>0</v>
      </c>
      <c r="AR468" s="140" t="s">
        <v>687</v>
      </c>
      <c r="AT468" s="140" t="s">
        <v>141</v>
      </c>
      <c r="AU468" s="140" t="s">
        <v>153</v>
      </c>
      <c r="AY468" s="17" t="s">
        <v>140</v>
      </c>
      <c r="BE468" s="141">
        <f>IF(N468="základní",J468,0)</f>
        <v>0</v>
      </c>
      <c r="BF468" s="141">
        <f>IF(N468="snížená",J468,0)</f>
        <v>0</v>
      </c>
      <c r="BG468" s="141">
        <f>IF(N468="zákl. přenesená",J468,0)</f>
        <v>0</v>
      </c>
      <c r="BH468" s="141">
        <f>IF(N468="sníž. přenesená",J468,0)</f>
        <v>0</v>
      </c>
      <c r="BI468" s="141">
        <f>IF(N468="nulová",J468,0)</f>
        <v>0</v>
      </c>
      <c r="BJ468" s="17" t="s">
        <v>83</v>
      </c>
      <c r="BK468" s="141">
        <f>ROUND(I468*H468,2)</f>
        <v>0</v>
      </c>
      <c r="BL468" s="17" t="s">
        <v>687</v>
      </c>
      <c r="BM468" s="140" t="s">
        <v>1114</v>
      </c>
    </row>
    <row r="469" spans="2:65" s="1" customFormat="1" ht="11.25">
      <c r="B469" s="32"/>
      <c r="D469" s="142" t="s">
        <v>147</v>
      </c>
      <c r="F469" s="143" t="s">
        <v>1115</v>
      </c>
      <c r="I469" s="144"/>
      <c r="L469" s="32"/>
      <c r="M469" s="145"/>
      <c r="T469" s="53"/>
      <c r="AT469" s="17" t="s">
        <v>147</v>
      </c>
      <c r="AU469" s="17" t="s">
        <v>153</v>
      </c>
    </row>
    <row r="470" spans="2:65" s="1" customFormat="1" ht="19.5">
      <c r="B470" s="32"/>
      <c r="D470" s="142" t="s">
        <v>339</v>
      </c>
      <c r="F470" s="184" t="s">
        <v>690</v>
      </c>
      <c r="I470" s="144"/>
      <c r="L470" s="32"/>
      <c r="M470" s="145"/>
      <c r="T470" s="53"/>
      <c r="AT470" s="17" t="s">
        <v>339</v>
      </c>
      <c r="AU470" s="17" t="s">
        <v>153</v>
      </c>
    </row>
    <row r="471" spans="2:65" s="11" customFormat="1" ht="20.85" customHeight="1">
      <c r="B471" s="119"/>
      <c r="D471" s="120" t="s">
        <v>75</v>
      </c>
      <c r="E471" s="146" t="s">
        <v>1116</v>
      </c>
      <c r="F471" s="146" t="s">
        <v>1117</v>
      </c>
      <c r="I471" s="122"/>
      <c r="J471" s="147">
        <f>BK471</f>
        <v>0</v>
      </c>
      <c r="L471" s="119"/>
      <c r="M471" s="124"/>
      <c r="P471" s="125">
        <f>SUM(P472:P474)</f>
        <v>0</v>
      </c>
      <c r="R471" s="125">
        <f>SUM(R472:R474)</f>
        <v>0</v>
      </c>
      <c r="T471" s="126">
        <f>SUM(T472:T474)</f>
        <v>0</v>
      </c>
      <c r="AR471" s="120" t="s">
        <v>139</v>
      </c>
      <c r="AT471" s="127" t="s">
        <v>75</v>
      </c>
      <c r="AU471" s="127" t="s">
        <v>85</v>
      </c>
      <c r="AY471" s="120" t="s">
        <v>140</v>
      </c>
      <c r="BK471" s="128">
        <f>SUM(BK472:BK474)</f>
        <v>0</v>
      </c>
    </row>
    <row r="472" spans="2:65" s="1" customFormat="1" ht="16.5" customHeight="1">
      <c r="B472" s="32"/>
      <c r="C472" s="129" t="s">
        <v>1118</v>
      </c>
      <c r="D472" s="129" t="s">
        <v>141</v>
      </c>
      <c r="E472" s="130" t="s">
        <v>1119</v>
      </c>
      <c r="F472" s="131" t="s">
        <v>1120</v>
      </c>
      <c r="G472" s="132" t="s">
        <v>144</v>
      </c>
      <c r="H472" s="133">
        <v>1</v>
      </c>
      <c r="I472" s="134"/>
      <c r="J472" s="135">
        <f>ROUND(I472*H472,2)</f>
        <v>0</v>
      </c>
      <c r="K472" s="131" t="s">
        <v>19</v>
      </c>
      <c r="L472" s="32"/>
      <c r="M472" s="136" t="s">
        <v>19</v>
      </c>
      <c r="N472" s="137" t="s">
        <v>47</v>
      </c>
      <c r="P472" s="138">
        <f>O472*H472</f>
        <v>0</v>
      </c>
      <c r="Q472" s="138">
        <v>0</v>
      </c>
      <c r="R472" s="138">
        <f>Q472*H472</f>
        <v>0</v>
      </c>
      <c r="S472" s="138">
        <v>0</v>
      </c>
      <c r="T472" s="139">
        <f>S472*H472</f>
        <v>0</v>
      </c>
      <c r="AR472" s="140" t="s">
        <v>687</v>
      </c>
      <c r="AT472" s="140" t="s">
        <v>141</v>
      </c>
      <c r="AU472" s="140" t="s">
        <v>153</v>
      </c>
      <c r="AY472" s="17" t="s">
        <v>140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7" t="s">
        <v>83</v>
      </c>
      <c r="BK472" s="141">
        <f>ROUND(I472*H472,2)</f>
        <v>0</v>
      </c>
      <c r="BL472" s="17" t="s">
        <v>687</v>
      </c>
      <c r="BM472" s="140" t="s">
        <v>1121</v>
      </c>
    </row>
    <row r="473" spans="2:65" s="1" customFormat="1" ht="11.25">
      <c r="B473" s="32"/>
      <c r="D473" s="142" t="s">
        <v>147</v>
      </c>
      <c r="F473" s="143" t="s">
        <v>1122</v>
      </c>
      <c r="I473" s="144"/>
      <c r="L473" s="32"/>
      <c r="M473" s="145"/>
      <c r="T473" s="53"/>
      <c r="AT473" s="17" t="s">
        <v>147</v>
      </c>
      <c r="AU473" s="17" t="s">
        <v>153</v>
      </c>
    </row>
    <row r="474" spans="2:65" s="1" customFormat="1" ht="19.5">
      <c r="B474" s="32"/>
      <c r="D474" s="142" t="s">
        <v>339</v>
      </c>
      <c r="F474" s="184" t="s">
        <v>690</v>
      </c>
      <c r="I474" s="144"/>
      <c r="L474" s="32"/>
      <c r="M474" s="145"/>
      <c r="T474" s="53"/>
      <c r="AT474" s="17" t="s">
        <v>339</v>
      </c>
      <c r="AU474" s="17" t="s">
        <v>153</v>
      </c>
    </row>
    <row r="475" spans="2:65" s="11" customFormat="1" ht="22.9" customHeight="1">
      <c r="B475" s="119"/>
      <c r="D475" s="120" t="s">
        <v>75</v>
      </c>
      <c r="E475" s="146" t="s">
        <v>1123</v>
      </c>
      <c r="F475" s="146" t="s">
        <v>1124</v>
      </c>
      <c r="I475" s="122"/>
      <c r="J475" s="147">
        <f>BK475</f>
        <v>0</v>
      </c>
      <c r="L475" s="119"/>
      <c r="M475" s="124"/>
      <c r="P475" s="125">
        <f>SUM(P476:P490)</f>
        <v>0</v>
      </c>
      <c r="R475" s="125">
        <f>SUM(R476:R490)</f>
        <v>0</v>
      </c>
      <c r="T475" s="126">
        <f>SUM(T476:T490)</f>
        <v>0</v>
      </c>
      <c r="AR475" s="120" t="s">
        <v>139</v>
      </c>
      <c r="AT475" s="127" t="s">
        <v>75</v>
      </c>
      <c r="AU475" s="127" t="s">
        <v>83</v>
      </c>
      <c r="AY475" s="120" t="s">
        <v>140</v>
      </c>
      <c r="BK475" s="128">
        <f>SUM(BK476:BK490)</f>
        <v>0</v>
      </c>
    </row>
    <row r="476" spans="2:65" s="1" customFormat="1" ht="16.5" customHeight="1">
      <c r="B476" s="32"/>
      <c r="C476" s="129" t="s">
        <v>1125</v>
      </c>
      <c r="D476" s="129" t="s">
        <v>141</v>
      </c>
      <c r="E476" s="130" t="s">
        <v>1126</v>
      </c>
      <c r="F476" s="131" t="s">
        <v>1127</v>
      </c>
      <c r="G476" s="132" t="s">
        <v>144</v>
      </c>
      <c r="H476" s="133">
        <v>1</v>
      </c>
      <c r="I476" s="134"/>
      <c r="J476" s="135">
        <f>ROUND(I476*H476,2)</f>
        <v>0</v>
      </c>
      <c r="K476" s="131" t="s">
        <v>19</v>
      </c>
      <c r="L476" s="32"/>
      <c r="M476" s="136" t="s">
        <v>19</v>
      </c>
      <c r="N476" s="137" t="s">
        <v>47</v>
      </c>
      <c r="P476" s="138">
        <f>O476*H476</f>
        <v>0</v>
      </c>
      <c r="Q476" s="138">
        <v>0</v>
      </c>
      <c r="R476" s="138">
        <f>Q476*H476</f>
        <v>0</v>
      </c>
      <c r="S476" s="138">
        <v>0</v>
      </c>
      <c r="T476" s="139">
        <f>S476*H476</f>
        <v>0</v>
      </c>
      <c r="AR476" s="140" t="s">
        <v>687</v>
      </c>
      <c r="AT476" s="140" t="s">
        <v>141</v>
      </c>
      <c r="AU476" s="140" t="s">
        <v>85</v>
      </c>
      <c r="AY476" s="17" t="s">
        <v>140</v>
      </c>
      <c r="BE476" s="141">
        <f>IF(N476="základní",J476,0)</f>
        <v>0</v>
      </c>
      <c r="BF476" s="141">
        <f>IF(N476="snížená",J476,0)</f>
        <v>0</v>
      </c>
      <c r="BG476" s="141">
        <f>IF(N476="zákl. přenesená",J476,0)</f>
        <v>0</v>
      </c>
      <c r="BH476" s="141">
        <f>IF(N476="sníž. přenesená",J476,0)</f>
        <v>0</v>
      </c>
      <c r="BI476" s="141">
        <f>IF(N476="nulová",J476,0)</f>
        <v>0</v>
      </c>
      <c r="BJ476" s="17" t="s">
        <v>83</v>
      </c>
      <c r="BK476" s="141">
        <f>ROUND(I476*H476,2)</f>
        <v>0</v>
      </c>
      <c r="BL476" s="17" t="s">
        <v>687</v>
      </c>
      <c r="BM476" s="140" t="s">
        <v>1128</v>
      </c>
    </row>
    <row r="477" spans="2:65" s="1" customFormat="1" ht="11.25">
      <c r="B477" s="32"/>
      <c r="D477" s="142" t="s">
        <v>147</v>
      </c>
      <c r="F477" s="143" t="s">
        <v>1127</v>
      </c>
      <c r="I477" s="144"/>
      <c r="L477" s="32"/>
      <c r="M477" s="145"/>
      <c r="T477" s="53"/>
      <c r="AT477" s="17" t="s">
        <v>147</v>
      </c>
      <c r="AU477" s="17" t="s">
        <v>85</v>
      </c>
    </row>
    <row r="478" spans="2:65" s="1" customFormat="1" ht="19.5">
      <c r="B478" s="32"/>
      <c r="D478" s="142" t="s">
        <v>339</v>
      </c>
      <c r="F478" s="184" t="s">
        <v>690</v>
      </c>
      <c r="I478" s="144"/>
      <c r="L478" s="32"/>
      <c r="M478" s="145"/>
      <c r="T478" s="53"/>
      <c r="AT478" s="17" t="s">
        <v>339</v>
      </c>
      <c r="AU478" s="17" t="s">
        <v>85</v>
      </c>
    </row>
    <row r="479" spans="2:65" s="1" customFormat="1" ht="16.5" customHeight="1">
      <c r="B479" s="32"/>
      <c r="C479" s="129" t="s">
        <v>1129</v>
      </c>
      <c r="D479" s="129" t="s">
        <v>141</v>
      </c>
      <c r="E479" s="130" t="s">
        <v>1130</v>
      </c>
      <c r="F479" s="131" t="s">
        <v>1131</v>
      </c>
      <c r="G479" s="132" t="s">
        <v>144</v>
      </c>
      <c r="H479" s="133">
        <v>1</v>
      </c>
      <c r="I479" s="134"/>
      <c r="J479" s="135">
        <f>ROUND(I479*H479,2)</f>
        <v>0</v>
      </c>
      <c r="K479" s="131" t="s">
        <v>19</v>
      </c>
      <c r="L479" s="32"/>
      <c r="M479" s="136" t="s">
        <v>19</v>
      </c>
      <c r="N479" s="137" t="s">
        <v>47</v>
      </c>
      <c r="P479" s="138">
        <f>O479*H479</f>
        <v>0</v>
      </c>
      <c r="Q479" s="138">
        <v>0</v>
      </c>
      <c r="R479" s="138">
        <f>Q479*H479</f>
        <v>0</v>
      </c>
      <c r="S479" s="138">
        <v>0</v>
      </c>
      <c r="T479" s="139">
        <f>S479*H479</f>
        <v>0</v>
      </c>
      <c r="AR479" s="140" t="s">
        <v>687</v>
      </c>
      <c r="AT479" s="140" t="s">
        <v>141</v>
      </c>
      <c r="AU479" s="140" t="s">
        <v>85</v>
      </c>
      <c r="AY479" s="17" t="s">
        <v>140</v>
      </c>
      <c r="BE479" s="141">
        <f>IF(N479="základní",J479,0)</f>
        <v>0</v>
      </c>
      <c r="BF479" s="141">
        <f>IF(N479="snížená",J479,0)</f>
        <v>0</v>
      </c>
      <c r="BG479" s="141">
        <f>IF(N479="zákl. přenesená",J479,0)</f>
        <v>0</v>
      </c>
      <c r="BH479" s="141">
        <f>IF(N479="sníž. přenesená",J479,0)</f>
        <v>0</v>
      </c>
      <c r="BI479" s="141">
        <f>IF(N479="nulová",J479,0)</f>
        <v>0</v>
      </c>
      <c r="BJ479" s="17" t="s">
        <v>83</v>
      </c>
      <c r="BK479" s="141">
        <f>ROUND(I479*H479,2)</f>
        <v>0</v>
      </c>
      <c r="BL479" s="17" t="s">
        <v>687</v>
      </c>
      <c r="BM479" s="140" t="s">
        <v>1132</v>
      </c>
    </row>
    <row r="480" spans="2:65" s="1" customFormat="1" ht="11.25">
      <c r="B480" s="32"/>
      <c r="D480" s="142" t="s">
        <v>147</v>
      </c>
      <c r="F480" s="143" t="s">
        <v>1131</v>
      </c>
      <c r="I480" s="144"/>
      <c r="L480" s="32"/>
      <c r="M480" s="145"/>
      <c r="T480" s="53"/>
      <c r="AT480" s="17" t="s">
        <v>147</v>
      </c>
      <c r="AU480" s="17" t="s">
        <v>85</v>
      </c>
    </row>
    <row r="481" spans="2:65" s="1" customFormat="1" ht="19.5">
      <c r="B481" s="32"/>
      <c r="D481" s="142" t="s">
        <v>339</v>
      </c>
      <c r="F481" s="184" t="s">
        <v>690</v>
      </c>
      <c r="I481" s="144"/>
      <c r="L481" s="32"/>
      <c r="M481" s="145"/>
      <c r="T481" s="53"/>
      <c r="AT481" s="17" t="s">
        <v>339</v>
      </c>
      <c r="AU481" s="17" t="s">
        <v>85</v>
      </c>
    </row>
    <row r="482" spans="2:65" s="1" customFormat="1" ht="16.5" customHeight="1">
      <c r="B482" s="32"/>
      <c r="C482" s="129" t="s">
        <v>1133</v>
      </c>
      <c r="D482" s="129" t="s">
        <v>141</v>
      </c>
      <c r="E482" s="130" t="s">
        <v>1134</v>
      </c>
      <c r="F482" s="131" t="s">
        <v>1135</v>
      </c>
      <c r="G482" s="132" t="s">
        <v>144</v>
      </c>
      <c r="H482" s="133">
        <v>1</v>
      </c>
      <c r="I482" s="134"/>
      <c r="J482" s="135">
        <f>ROUND(I482*H482,2)</f>
        <v>0</v>
      </c>
      <c r="K482" s="131" t="s">
        <v>19</v>
      </c>
      <c r="L482" s="32"/>
      <c r="M482" s="136" t="s">
        <v>19</v>
      </c>
      <c r="N482" s="137" t="s">
        <v>47</v>
      </c>
      <c r="P482" s="138">
        <f>O482*H482</f>
        <v>0</v>
      </c>
      <c r="Q482" s="138">
        <v>0</v>
      </c>
      <c r="R482" s="138">
        <f>Q482*H482</f>
        <v>0</v>
      </c>
      <c r="S482" s="138">
        <v>0</v>
      </c>
      <c r="T482" s="139">
        <f>S482*H482</f>
        <v>0</v>
      </c>
      <c r="AR482" s="140" t="s">
        <v>687</v>
      </c>
      <c r="AT482" s="140" t="s">
        <v>141</v>
      </c>
      <c r="AU482" s="140" t="s">
        <v>85</v>
      </c>
      <c r="AY482" s="17" t="s">
        <v>140</v>
      </c>
      <c r="BE482" s="141">
        <f>IF(N482="základní",J482,0)</f>
        <v>0</v>
      </c>
      <c r="BF482" s="141">
        <f>IF(N482="snížená",J482,0)</f>
        <v>0</v>
      </c>
      <c r="BG482" s="141">
        <f>IF(N482="zákl. přenesená",J482,0)</f>
        <v>0</v>
      </c>
      <c r="BH482" s="141">
        <f>IF(N482="sníž. přenesená",J482,0)</f>
        <v>0</v>
      </c>
      <c r="BI482" s="141">
        <f>IF(N482="nulová",J482,0)</f>
        <v>0</v>
      </c>
      <c r="BJ482" s="17" t="s">
        <v>83</v>
      </c>
      <c r="BK482" s="141">
        <f>ROUND(I482*H482,2)</f>
        <v>0</v>
      </c>
      <c r="BL482" s="17" t="s">
        <v>687</v>
      </c>
      <c r="BM482" s="140" t="s">
        <v>1136</v>
      </c>
    </row>
    <row r="483" spans="2:65" s="1" customFormat="1" ht="11.25">
      <c r="B483" s="32"/>
      <c r="D483" s="142" t="s">
        <v>147</v>
      </c>
      <c r="F483" s="143" t="s">
        <v>1135</v>
      </c>
      <c r="I483" s="144"/>
      <c r="L483" s="32"/>
      <c r="M483" s="145"/>
      <c r="T483" s="53"/>
      <c r="AT483" s="17" t="s">
        <v>147</v>
      </c>
      <c r="AU483" s="17" t="s">
        <v>85</v>
      </c>
    </row>
    <row r="484" spans="2:65" s="1" customFormat="1" ht="19.5">
      <c r="B484" s="32"/>
      <c r="D484" s="142" t="s">
        <v>339</v>
      </c>
      <c r="F484" s="184" t="s">
        <v>690</v>
      </c>
      <c r="I484" s="144"/>
      <c r="L484" s="32"/>
      <c r="M484" s="145"/>
      <c r="T484" s="53"/>
      <c r="AT484" s="17" t="s">
        <v>339</v>
      </c>
      <c r="AU484" s="17" t="s">
        <v>85</v>
      </c>
    </row>
    <row r="485" spans="2:65" s="1" customFormat="1" ht="16.5" customHeight="1">
      <c r="B485" s="32"/>
      <c r="C485" s="129" t="s">
        <v>1137</v>
      </c>
      <c r="D485" s="129" t="s">
        <v>141</v>
      </c>
      <c r="E485" s="130" t="s">
        <v>1138</v>
      </c>
      <c r="F485" s="131" t="s">
        <v>1139</v>
      </c>
      <c r="G485" s="132" t="s">
        <v>144</v>
      </c>
      <c r="H485" s="133">
        <v>1</v>
      </c>
      <c r="I485" s="134"/>
      <c r="J485" s="135">
        <f>ROUND(I485*H485,2)</f>
        <v>0</v>
      </c>
      <c r="K485" s="131" t="s">
        <v>19</v>
      </c>
      <c r="L485" s="32"/>
      <c r="M485" s="136" t="s">
        <v>19</v>
      </c>
      <c r="N485" s="137" t="s">
        <v>47</v>
      </c>
      <c r="P485" s="138">
        <f>O485*H485</f>
        <v>0</v>
      </c>
      <c r="Q485" s="138">
        <v>0</v>
      </c>
      <c r="R485" s="138">
        <f>Q485*H485</f>
        <v>0</v>
      </c>
      <c r="S485" s="138">
        <v>0</v>
      </c>
      <c r="T485" s="139">
        <f>S485*H485</f>
        <v>0</v>
      </c>
      <c r="AR485" s="140" t="s">
        <v>687</v>
      </c>
      <c r="AT485" s="140" t="s">
        <v>141</v>
      </c>
      <c r="AU485" s="140" t="s">
        <v>85</v>
      </c>
      <c r="AY485" s="17" t="s">
        <v>140</v>
      </c>
      <c r="BE485" s="141">
        <f>IF(N485="základní",J485,0)</f>
        <v>0</v>
      </c>
      <c r="BF485" s="141">
        <f>IF(N485="snížená",J485,0)</f>
        <v>0</v>
      </c>
      <c r="BG485" s="141">
        <f>IF(N485="zákl. přenesená",J485,0)</f>
        <v>0</v>
      </c>
      <c r="BH485" s="141">
        <f>IF(N485="sníž. přenesená",J485,0)</f>
        <v>0</v>
      </c>
      <c r="BI485" s="141">
        <f>IF(N485="nulová",J485,0)</f>
        <v>0</v>
      </c>
      <c r="BJ485" s="17" t="s">
        <v>83</v>
      </c>
      <c r="BK485" s="141">
        <f>ROUND(I485*H485,2)</f>
        <v>0</v>
      </c>
      <c r="BL485" s="17" t="s">
        <v>687</v>
      </c>
      <c r="BM485" s="140" t="s">
        <v>1140</v>
      </c>
    </row>
    <row r="486" spans="2:65" s="1" customFormat="1" ht="11.25">
      <c r="B486" s="32"/>
      <c r="D486" s="142" t="s">
        <v>147</v>
      </c>
      <c r="F486" s="143" t="s">
        <v>1139</v>
      </c>
      <c r="I486" s="144"/>
      <c r="L486" s="32"/>
      <c r="M486" s="145"/>
      <c r="T486" s="53"/>
      <c r="AT486" s="17" t="s">
        <v>147</v>
      </c>
      <c r="AU486" s="17" t="s">
        <v>85</v>
      </c>
    </row>
    <row r="487" spans="2:65" s="1" customFormat="1" ht="19.5">
      <c r="B487" s="32"/>
      <c r="D487" s="142" t="s">
        <v>339</v>
      </c>
      <c r="F487" s="184" t="s">
        <v>690</v>
      </c>
      <c r="I487" s="144"/>
      <c r="L487" s="32"/>
      <c r="M487" s="145"/>
      <c r="T487" s="53"/>
      <c r="AT487" s="17" t="s">
        <v>339</v>
      </c>
      <c r="AU487" s="17" t="s">
        <v>85</v>
      </c>
    </row>
    <row r="488" spans="2:65" s="1" customFormat="1" ht="16.5" customHeight="1">
      <c r="B488" s="32"/>
      <c r="C488" s="129" t="s">
        <v>1141</v>
      </c>
      <c r="D488" s="129" t="s">
        <v>141</v>
      </c>
      <c r="E488" s="130" t="s">
        <v>1142</v>
      </c>
      <c r="F488" s="131" t="s">
        <v>1143</v>
      </c>
      <c r="G488" s="132" t="s">
        <v>144</v>
      </c>
      <c r="H488" s="133">
        <v>1</v>
      </c>
      <c r="I488" s="134"/>
      <c r="J488" s="135">
        <f>ROUND(I488*H488,2)</f>
        <v>0</v>
      </c>
      <c r="K488" s="131" t="s">
        <v>19</v>
      </c>
      <c r="L488" s="32"/>
      <c r="M488" s="136" t="s">
        <v>19</v>
      </c>
      <c r="N488" s="137" t="s">
        <v>47</v>
      </c>
      <c r="P488" s="138">
        <f>O488*H488</f>
        <v>0</v>
      </c>
      <c r="Q488" s="138">
        <v>0</v>
      </c>
      <c r="R488" s="138">
        <f>Q488*H488</f>
        <v>0</v>
      </c>
      <c r="S488" s="138">
        <v>0</v>
      </c>
      <c r="T488" s="139">
        <f>S488*H488</f>
        <v>0</v>
      </c>
      <c r="AR488" s="140" t="s">
        <v>687</v>
      </c>
      <c r="AT488" s="140" t="s">
        <v>141</v>
      </c>
      <c r="AU488" s="140" t="s">
        <v>85</v>
      </c>
      <c r="AY488" s="17" t="s">
        <v>140</v>
      </c>
      <c r="BE488" s="141">
        <f>IF(N488="základní",J488,0)</f>
        <v>0</v>
      </c>
      <c r="BF488" s="141">
        <f>IF(N488="snížená",J488,0)</f>
        <v>0</v>
      </c>
      <c r="BG488" s="141">
        <f>IF(N488="zákl. přenesená",J488,0)</f>
        <v>0</v>
      </c>
      <c r="BH488" s="141">
        <f>IF(N488="sníž. přenesená",J488,0)</f>
        <v>0</v>
      </c>
      <c r="BI488" s="141">
        <f>IF(N488="nulová",J488,0)</f>
        <v>0</v>
      </c>
      <c r="BJ488" s="17" t="s">
        <v>83</v>
      </c>
      <c r="BK488" s="141">
        <f>ROUND(I488*H488,2)</f>
        <v>0</v>
      </c>
      <c r="BL488" s="17" t="s">
        <v>687</v>
      </c>
      <c r="BM488" s="140" t="s">
        <v>1144</v>
      </c>
    </row>
    <row r="489" spans="2:65" s="1" customFormat="1" ht="11.25">
      <c r="B489" s="32"/>
      <c r="D489" s="142" t="s">
        <v>147</v>
      </c>
      <c r="F489" s="143" t="s">
        <v>1143</v>
      </c>
      <c r="I489" s="144"/>
      <c r="L489" s="32"/>
      <c r="M489" s="145"/>
      <c r="T489" s="53"/>
      <c r="AT489" s="17" t="s">
        <v>147</v>
      </c>
      <c r="AU489" s="17" t="s">
        <v>85</v>
      </c>
    </row>
    <row r="490" spans="2:65" s="1" customFormat="1" ht="19.5">
      <c r="B490" s="32"/>
      <c r="D490" s="142" t="s">
        <v>339</v>
      </c>
      <c r="F490" s="184" t="s">
        <v>690</v>
      </c>
      <c r="I490" s="144"/>
      <c r="L490" s="32"/>
      <c r="M490" s="145"/>
      <c r="T490" s="53"/>
      <c r="AT490" s="17" t="s">
        <v>339</v>
      </c>
      <c r="AU490" s="17" t="s">
        <v>85</v>
      </c>
    </row>
    <row r="491" spans="2:65" s="11" customFormat="1" ht="25.9" customHeight="1">
      <c r="B491" s="119"/>
      <c r="D491" s="120" t="s">
        <v>75</v>
      </c>
      <c r="E491" s="121" t="s">
        <v>153</v>
      </c>
      <c r="F491" s="121" t="s">
        <v>1145</v>
      </c>
      <c r="I491" s="122"/>
      <c r="J491" s="123">
        <f>BK491</f>
        <v>0</v>
      </c>
      <c r="L491" s="119"/>
      <c r="M491" s="124"/>
      <c r="P491" s="125">
        <f>P492+P535</f>
        <v>0</v>
      </c>
      <c r="R491" s="125">
        <f>R492+R535</f>
        <v>0</v>
      </c>
      <c r="T491" s="126">
        <f>T492+T535</f>
        <v>0</v>
      </c>
      <c r="AR491" s="120" t="s">
        <v>139</v>
      </c>
      <c r="AT491" s="127" t="s">
        <v>75</v>
      </c>
      <c r="AU491" s="127" t="s">
        <v>76</v>
      </c>
      <c r="AY491" s="120" t="s">
        <v>140</v>
      </c>
      <c r="BK491" s="128">
        <f>BK492+BK535</f>
        <v>0</v>
      </c>
    </row>
    <row r="492" spans="2:65" s="11" customFormat="1" ht="22.9" customHeight="1">
      <c r="B492" s="119"/>
      <c r="D492" s="120" t="s">
        <v>75</v>
      </c>
      <c r="E492" s="146" t="s">
        <v>1146</v>
      </c>
      <c r="F492" s="146" t="s">
        <v>1147</v>
      </c>
      <c r="I492" s="122"/>
      <c r="J492" s="147">
        <f>BK492</f>
        <v>0</v>
      </c>
      <c r="L492" s="119"/>
      <c r="M492" s="124"/>
      <c r="P492" s="125">
        <f>P493+P500+P507+P514+P521+P528</f>
        <v>0</v>
      </c>
      <c r="R492" s="125">
        <f>R493+R500+R507+R514+R521+R528</f>
        <v>0</v>
      </c>
      <c r="T492" s="126">
        <f>T493+T500+T507+T514+T521+T528</f>
        <v>0</v>
      </c>
      <c r="AR492" s="120" t="s">
        <v>139</v>
      </c>
      <c r="AT492" s="127" t="s">
        <v>75</v>
      </c>
      <c r="AU492" s="127" t="s">
        <v>83</v>
      </c>
      <c r="AY492" s="120" t="s">
        <v>140</v>
      </c>
      <c r="BK492" s="128">
        <f>BK493+BK500+BK507+BK514+BK521+BK528</f>
        <v>0</v>
      </c>
    </row>
    <row r="493" spans="2:65" s="11" customFormat="1" ht="20.85" customHeight="1">
      <c r="B493" s="119"/>
      <c r="D493" s="120" t="s">
        <v>75</v>
      </c>
      <c r="E493" s="146" t="s">
        <v>1148</v>
      </c>
      <c r="F493" s="146" t="s">
        <v>1149</v>
      </c>
      <c r="I493" s="122"/>
      <c r="J493" s="147">
        <f>BK493</f>
        <v>0</v>
      </c>
      <c r="L493" s="119"/>
      <c r="M493" s="124"/>
      <c r="P493" s="125">
        <f>SUM(P494:P499)</f>
        <v>0</v>
      </c>
      <c r="R493" s="125">
        <f>SUM(R494:R499)</f>
        <v>0</v>
      </c>
      <c r="T493" s="126">
        <f>SUM(T494:T499)</f>
        <v>0</v>
      </c>
      <c r="AR493" s="120" t="s">
        <v>139</v>
      </c>
      <c r="AT493" s="127" t="s">
        <v>75</v>
      </c>
      <c r="AU493" s="127" t="s">
        <v>85</v>
      </c>
      <c r="AY493" s="120" t="s">
        <v>140</v>
      </c>
      <c r="BK493" s="128">
        <f>SUM(BK494:BK499)</f>
        <v>0</v>
      </c>
    </row>
    <row r="494" spans="2:65" s="1" customFormat="1" ht="16.5" customHeight="1">
      <c r="B494" s="32"/>
      <c r="C494" s="129" t="s">
        <v>1150</v>
      </c>
      <c r="D494" s="129" t="s">
        <v>141</v>
      </c>
      <c r="E494" s="130" t="s">
        <v>1151</v>
      </c>
      <c r="F494" s="131" t="s">
        <v>1152</v>
      </c>
      <c r="G494" s="132" t="s">
        <v>144</v>
      </c>
      <c r="H494" s="133">
        <v>1</v>
      </c>
      <c r="I494" s="134"/>
      <c r="J494" s="135">
        <f>ROUND(I494*H494,2)</f>
        <v>0</v>
      </c>
      <c r="K494" s="131" t="s">
        <v>19</v>
      </c>
      <c r="L494" s="32"/>
      <c r="M494" s="136" t="s">
        <v>19</v>
      </c>
      <c r="N494" s="137" t="s">
        <v>47</v>
      </c>
      <c r="P494" s="138">
        <f>O494*H494</f>
        <v>0</v>
      </c>
      <c r="Q494" s="138">
        <v>0</v>
      </c>
      <c r="R494" s="138">
        <f>Q494*H494</f>
        <v>0</v>
      </c>
      <c r="S494" s="138">
        <v>0</v>
      </c>
      <c r="T494" s="139">
        <f>S494*H494</f>
        <v>0</v>
      </c>
      <c r="AR494" s="140" t="s">
        <v>687</v>
      </c>
      <c r="AT494" s="140" t="s">
        <v>141</v>
      </c>
      <c r="AU494" s="140" t="s">
        <v>153</v>
      </c>
      <c r="AY494" s="17" t="s">
        <v>140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7" t="s">
        <v>83</v>
      </c>
      <c r="BK494" s="141">
        <f>ROUND(I494*H494,2)</f>
        <v>0</v>
      </c>
      <c r="BL494" s="17" t="s">
        <v>687</v>
      </c>
      <c r="BM494" s="140" t="s">
        <v>1153</v>
      </c>
    </row>
    <row r="495" spans="2:65" s="1" customFormat="1" ht="11.25">
      <c r="B495" s="32"/>
      <c r="D495" s="142" t="s">
        <v>147</v>
      </c>
      <c r="F495" s="143" t="s">
        <v>1152</v>
      </c>
      <c r="I495" s="144"/>
      <c r="L495" s="32"/>
      <c r="M495" s="145"/>
      <c r="T495" s="53"/>
      <c r="AT495" s="17" t="s">
        <v>147</v>
      </c>
      <c r="AU495" s="17" t="s">
        <v>153</v>
      </c>
    </row>
    <row r="496" spans="2:65" s="1" customFormat="1" ht="19.5">
      <c r="B496" s="32"/>
      <c r="D496" s="142" t="s">
        <v>339</v>
      </c>
      <c r="F496" s="184" t="s">
        <v>690</v>
      </c>
      <c r="I496" s="144"/>
      <c r="L496" s="32"/>
      <c r="M496" s="145"/>
      <c r="T496" s="53"/>
      <c r="AT496" s="17" t="s">
        <v>339</v>
      </c>
      <c r="AU496" s="17" t="s">
        <v>153</v>
      </c>
    </row>
    <row r="497" spans="2:65" s="1" customFormat="1" ht="16.5" customHeight="1">
      <c r="B497" s="32"/>
      <c r="C497" s="129" t="s">
        <v>1154</v>
      </c>
      <c r="D497" s="129" t="s">
        <v>141</v>
      </c>
      <c r="E497" s="130" t="s">
        <v>1155</v>
      </c>
      <c r="F497" s="131" t="s">
        <v>1113</v>
      </c>
      <c r="G497" s="132" t="s">
        <v>144</v>
      </c>
      <c r="H497" s="133">
        <v>1</v>
      </c>
      <c r="I497" s="134"/>
      <c r="J497" s="135">
        <f>ROUND(I497*H497,2)</f>
        <v>0</v>
      </c>
      <c r="K497" s="131" t="s">
        <v>19</v>
      </c>
      <c r="L497" s="32"/>
      <c r="M497" s="136" t="s">
        <v>19</v>
      </c>
      <c r="N497" s="137" t="s">
        <v>47</v>
      </c>
      <c r="P497" s="138">
        <f>O497*H497</f>
        <v>0</v>
      </c>
      <c r="Q497" s="138">
        <v>0</v>
      </c>
      <c r="R497" s="138">
        <f>Q497*H497</f>
        <v>0</v>
      </c>
      <c r="S497" s="138">
        <v>0</v>
      </c>
      <c r="T497" s="139">
        <f>S497*H497</f>
        <v>0</v>
      </c>
      <c r="AR497" s="140" t="s">
        <v>687</v>
      </c>
      <c r="AT497" s="140" t="s">
        <v>141</v>
      </c>
      <c r="AU497" s="140" t="s">
        <v>153</v>
      </c>
      <c r="AY497" s="17" t="s">
        <v>140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7" t="s">
        <v>83</v>
      </c>
      <c r="BK497" s="141">
        <f>ROUND(I497*H497,2)</f>
        <v>0</v>
      </c>
      <c r="BL497" s="17" t="s">
        <v>687</v>
      </c>
      <c r="BM497" s="140" t="s">
        <v>1156</v>
      </c>
    </row>
    <row r="498" spans="2:65" s="1" customFormat="1" ht="11.25">
      <c r="B498" s="32"/>
      <c r="D498" s="142" t="s">
        <v>147</v>
      </c>
      <c r="F498" s="143" t="s">
        <v>1115</v>
      </c>
      <c r="I498" s="144"/>
      <c r="L498" s="32"/>
      <c r="M498" s="145"/>
      <c r="T498" s="53"/>
      <c r="AT498" s="17" t="s">
        <v>147</v>
      </c>
      <c r="AU498" s="17" t="s">
        <v>153</v>
      </c>
    </row>
    <row r="499" spans="2:65" s="1" customFormat="1" ht="19.5">
      <c r="B499" s="32"/>
      <c r="D499" s="142" t="s">
        <v>339</v>
      </c>
      <c r="F499" s="184" t="s">
        <v>690</v>
      </c>
      <c r="I499" s="144"/>
      <c r="L499" s="32"/>
      <c r="M499" s="145"/>
      <c r="T499" s="53"/>
      <c r="AT499" s="17" t="s">
        <v>339</v>
      </c>
      <c r="AU499" s="17" t="s">
        <v>153</v>
      </c>
    </row>
    <row r="500" spans="2:65" s="11" customFormat="1" ht="20.85" customHeight="1">
      <c r="B500" s="119"/>
      <c r="D500" s="120" t="s">
        <v>75</v>
      </c>
      <c r="E500" s="146" t="s">
        <v>1157</v>
      </c>
      <c r="F500" s="146" t="s">
        <v>1158</v>
      </c>
      <c r="I500" s="122"/>
      <c r="J500" s="147">
        <f>BK500</f>
        <v>0</v>
      </c>
      <c r="L500" s="119"/>
      <c r="M500" s="124"/>
      <c r="P500" s="125">
        <f>SUM(P501:P506)</f>
        <v>0</v>
      </c>
      <c r="R500" s="125">
        <f>SUM(R501:R506)</f>
        <v>0</v>
      </c>
      <c r="T500" s="126">
        <f>SUM(T501:T506)</f>
        <v>0</v>
      </c>
      <c r="AR500" s="120" t="s">
        <v>139</v>
      </c>
      <c r="AT500" s="127" t="s">
        <v>75</v>
      </c>
      <c r="AU500" s="127" t="s">
        <v>85</v>
      </c>
      <c r="AY500" s="120" t="s">
        <v>140</v>
      </c>
      <c r="BK500" s="128">
        <f>SUM(BK501:BK506)</f>
        <v>0</v>
      </c>
    </row>
    <row r="501" spans="2:65" s="1" customFormat="1" ht="16.5" customHeight="1">
      <c r="B501" s="32"/>
      <c r="C501" s="129" t="s">
        <v>1159</v>
      </c>
      <c r="D501" s="129" t="s">
        <v>141</v>
      </c>
      <c r="E501" s="130" t="s">
        <v>1160</v>
      </c>
      <c r="F501" s="131" t="s">
        <v>1161</v>
      </c>
      <c r="G501" s="132" t="s">
        <v>144</v>
      </c>
      <c r="H501" s="133">
        <v>1</v>
      </c>
      <c r="I501" s="134"/>
      <c r="J501" s="135">
        <f>ROUND(I501*H501,2)</f>
        <v>0</v>
      </c>
      <c r="K501" s="131" t="s">
        <v>19</v>
      </c>
      <c r="L501" s="32"/>
      <c r="M501" s="136" t="s">
        <v>19</v>
      </c>
      <c r="N501" s="137" t="s">
        <v>47</v>
      </c>
      <c r="P501" s="138">
        <f>O501*H501</f>
        <v>0</v>
      </c>
      <c r="Q501" s="138">
        <v>0</v>
      </c>
      <c r="R501" s="138">
        <f>Q501*H501</f>
        <v>0</v>
      </c>
      <c r="S501" s="138">
        <v>0</v>
      </c>
      <c r="T501" s="139">
        <f>S501*H501</f>
        <v>0</v>
      </c>
      <c r="AR501" s="140" t="s">
        <v>687</v>
      </c>
      <c r="AT501" s="140" t="s">
        <v>141</v>
      </c>
      <c r="AU501" s="140" t="s">
        <v>153</v>
      </c>
      <c r="AY501" s="17" t="s">
        <v>140</v>
      </c>
      <c r="BE501" s="141">
        <f>IF(N501="základní",J501,0)</f>
        <v>0</v>
      </c>
      <c r="BF501" s="141">
        <f>IF(N501="snížená",J501,0)</f>
        <v>0</v>
      </c>
      <c r="BG501" s="141">
        <f>IF(N501="zákl. přenesená",J501,0)</f>
        <v>0</v>
      </c>
      <c r="BH501" s="141">
        <f>IF(N501="sníž. přenesená",J501,0)</f>
        <v>0</v>
      </c>
      <c r="BI501" s="141">
        <f>IF(N501="nulová",J501,0)</f>
        <v>0</v>
      </c>
      <c r="BJ501" s="17" t="s">
        <v>83</v>
      </c>
      <c r="BK501" s="141">
        <f>ROUND(I501*H501,2)</f>
        <v>0</v>
      </c>
      <c r="BL501" s="17" t="s">
        <v>687</v>
      </c>
      <c r="BM501" s="140" t="s">
        <v>1162</v>
      </c>
    </row>
    <row r="502" spans="2:65" s="1" customFormat="1" ht="11.25">
      <c r="B502" s="32"/>
      <c r="D502" s="142" t="s">
        <v>147</v>
      </c>
      <c r="F502" s="143" t="s">
        <v>1161</v>
      </c>
      <c r="I502" s="144"/>
      <c r="L502" s="32"/>
      <c r="M502" s="145"/>
      <c r="T502" s="53"/>
      <c r="AT502" s="17" t="s">
        <v>147</v>
      </c>
      <c r="AU502" s="17" t="s">
        <v>153</v>
      </c>
    </row>
    <row r="503" spans="2:65" s="1" customFormat="1" ht="19.5">
      <c r="B503" s="32"/>
      <c r="D503" s="142" t="s">
        <v>339</v>
      </c>
      <c r="F503" s="184" t="s">
        <v>690</v>
      </c>
      <c r="I503" s="144"/>
      <c r="L503" s="32"/>
      <c r="M503" s="145"/>
      <c r="T503" s="53"/>
      <c r="AT503" s="17" t="s">
        <v>339</v>
      </c>
      <c r="AU503" s="17" t="s">
        <v>153</v>
      </c>
    </row>
    <row r="504" spans="2:65" s="1" customFormat="1" ht="16.5" customHeight="1">
      <c r="B504" s="32"/>
      <c r="C504" s="129" t="s">
        <v>1163</v>
      </c>
      <c r="D504" s="129" t="s">
        <v>141</v>
      </c>
      <c r="E504" s="130" t="s">
        <v>1164</v>
      </c>
      <c r="F504" s="131" t="s">
        <v>1113</v>
      </c>
      <c r="G504" s="132" t="s">
        <v>144</v>
      </c>
      <c r="H504" s="133">
        <v>1</v>
      </c>
      <c r="I504" s="134"/>
      <c r="J504" s="135">
        <f>ROUND(I504*H504,2)</f>
        <v>0</v>
      </c>
      <c r="K504" s="131" t="s">
        <v>19</v>
      </c>
      <c r="L504" s="32"/>
      <c r="M504" s="136" t="s">
        <v>19</v>
      </c>
      <c r="N504" s="137" t="s">
        <v>47</v>
      </c>
      <c r="P504" s="138">
        <f>O504*H504</f>
        <v>0</v>
      </c>
      <c r="Q504" s="138">
        <v>0</v>
      </c>
      <c r="R504" s="138">
        <f>Q504*H504</f>
        <v>0</v>
      </c>
      <c r="S504" s="138">
        <v>0</v>
      </c>
      <c r="T504" s="139">
        <f>S504*H504</f>
        <v>0</v>
      </c>
      <c r="AR504" s="140" t="s">
        <v>687</v>
      </c>
      <c r="AT504" s="140" t="s">
        <v>141</v>
      </c>
      <c r="AU504" s="140" t="s">
        <v>153</v>
      </c>
      <c r="AY504" s="17" t="s">
        <v>140</v>
      </c>
      <c r="BE504" s="141">
        <f>IF(N504="základní",J504,0)</f>
        <v>0</v>
      </c>
      <c r="BF504" s="141">
        <f>IF(N504="snížená",J504,0)</f>
        <v>0</v>
      </c>
      <c r="BG504" s="141">
        <f>IF(N504="zákl. přenesená",J504,0)</f>
        <v>0</v>
      </c>
      <c r="BH504" s="141">
        <f>IF(N504="sníž. přenesená",J504,0)</f>
        <v>0</v>
      </c>
      <c r="BI504" s="141">
        <f>IF(N504="nulová",J504,0)</f>
        <v>0</v>
      </c>
      <c r="BJ504" s="17" t="s">
        <v>83</v>
      </c>
      <c r="BK504" s="141">
        <f>ROUND(I504*H504,2)</f>
        <v>0</v>
      </c>
      <c r="BL504" s="17" t="s">
        <v>687</v>
      </c>
      <c r="BM504" s="140" t="s">
        <v>1165</v>
      </c>
    </row>
    <row r="505" spans="2:65" s="1" customFormat="1" ht="11.25">
      <c r="B505" s="32"/>
      <c r="D505" s="142" t="s">
        <v>147</v>
      </c>
      <c r="F505" s="143" t="s">
        <v>1115</v>
      </c>
      <c r="I505" s="144"/>
      <c r="L505" s="32"/>
      <c r="M505" s="145"/>
      <c r="T505" s="53"/>
      <c r="AT505" s="17" t="s">
        <v>147</v>
      </c>
      <c r="AU505" s="17" t="s">
        <v>153</v>
      </c>
    </row>
    <row r="506" spans="2:65" s="1" customFormat="1" ht="19.5">
      <c r="B506" s="32"/>
      <c r="D506" s="142" t="s">
        <v>339</v>
      </c>
      <c r="F506" s="184" t="s">
        <v>690</v>
      </c>
      <c r="I506" s="144"/>
      <c r="L506" s="32"/>
      <c r="M506" s="145"/>
      <c r="T506" s="53"/>
      <c r="AT506" s="17" t="s">
        <v>339</v>
      </c>
      <c r="AU506" s="17" t="s">
        <v>153</v>
      </c>
    </row>
    <row r="507" spans="2:65" s="11" customFormat="1" ht="20.85" customHeight="1">
      <c r="B507" s="119"/>
      <c r="D507" s="120" t="s">
        <v>75</v>
      </c>
      <c r="E507" s="146" t="s">
        <v>1166</v>
      </c>
      <c r="F507" s="146" t="s">
        <v>1167</v>
      </c>
      <c r="I507" s="122"/>
      <c r="J507" s="147">
        <f>BK507</f>
        <v>0</v>
      </c>
      <c r="L507" s="119"/>
      <c r="M507" s="124"/>
      <c r="P507" s="125">
        <f>SUM(P508:P513)</f>
        <v>0</v>
      </c>
      <c r="R507" s="125">
        <f>SUM(R508:R513)</f>
        <v>0</v>
      </c>
      <c r="T507" s="126">
        <f>SUM(T508:T513)</f>
        <v>0</v>
      </c>
      <c r="AR507" s="120" t="s">
        <v>139</v>
      </c>
      <c r="AT507" s="127" t="s">
        <v>75</v>
      </c>
      <c r="AU507" s="127" t="s">
        <v>85</v>
      </c>
      <c r="AY507" s="120" t="s">
        <v>140</v>
      </c>
      <c r="BK507" s="128">
        <f>SUM(BK508:BK513)</f>
        <v>0</v>
      </c>
    </row>
    <row r="508" spans="2:65" s="1" customFormat="1" ht="16.5" customHeight="1">
      <c r="B508" s="32"/>
      <c r="C508" s="129" t="s">
        <v>1168</v>
      </c>
      <c r="D508" s="129" t="s">
        <v>141</v>
      </c>
      <c r="E508" s="130" t="s">
        <v>1169</v>
      </c>
      <c r="F508" s="131" t="s">
        <v>1170</v>
      </c>
      <c r="G508" s="132" t="s">
        <v>144</v>
      </c>
      <c r="H508" s="133">
        <v>1</v>
      </c>
      <c r="I508" s="134"/>
      <c r="J508" s="135">
        <f>ROUND(I508*H508,2)</f>
        <v>0</v>
      </c>
      <c r="K508" s="131" t="s">
        <v>19</v>
      </c>
      <c r="L508" s="32"/>
      <c r="M508" s="136" t="s">
        <v>19</v>
      </c>
      <c r="N508" s="137" t="s">
        <v>47</v>
      </c>
      <c r="P508" s="138">
        <f>O508*H508</f>
        <v>0</v>
      </c>
      <c r="Q508" s="138">
        <v>0</v>
      </c>
      <c r="R508" s="138">
        <f>Q508*H508</f>
        <v>0</v>
      </c>
      <c r="S508" s="138">
        <v>0</v>
      </c>
      <c r="T508" s="139">
        <f>S508*H508</f>
        <v>0</v>
      </c>
      <c r="AR508" s="140" t="s">
        <v>687</v>
      </c>
      <c r="AT508" s="140" t="s">
        <v>141</v>
      </c>
      <c r="AU508" s="140" t="s">
        <v>153</v>
      </c>
      <c r="AY508" s="17" t="s">
        <v>140</v>
      </c>
      <c r="BE508" s="141">
        <f>IF(N508="základní",J508,0)</f>
        <v>0</v>
      </c>
      <c r="BF508" s="141">
        <f>IF(N508="snížená",J508,0)</f>
        <v>0</v>
      </c>
      <c r="BG508" s="141">
        <f>IF(N508="zákl. přenesená",J508,0)</f>
        <v>0</v>
      </c>
      <c r="BH508" s="141">
        <f>IF(N508="sníž. přenesená",J508,0)</f>
        <v>0</v>
      </c>
      <c r="BI508" s="141">
        <f>IF(N508="nulová",J508,0)</f>
        <v>0</v>
      </c>
      <c r="BJ508" s="17" t="s">
        <v>83</v>
      </c>
      <c r="BK508" s="141">
        <f>ROUND(I508*H508,2)</f>
        <v>0</v>
      </c>
      <c r="BL508" s="17" t="s">
        <v>687</v>
      </c>
      <c r="BM508" s="140" t="s">
        <v>1171</v>
      </c>
    </row>
    <row r="509" spans="2:65" s="1" customFormat="1" ht="11.25">
      <c r="B509" s="32"/>
      <c r="D509" s="142" t="s">
        <v>147</v>
      </c>
      <c r="F509" s="143" t="s">
        <v>1170</v>
      </c>
      <c r="I509" s="144"/>
      <c r="L509" s="32"/>
      <c r="M509" s="145"/>
      <c r="T509" s="53"/>
      <c r="AT509" s="17" t="s">
        <v>147</v>
      </c>
      <c r="AU509" s="17" t="s">
        <v>153</v>
      </c>
    </row>
    <row r="510" spans="2:65" s="1" customFormat="1" ht="19.5">
      <c r="B510" s="32"/>
      <c r="D510" s="142" t="s">
        <v>339</v>
      </c>
      <c r="F510" s="184" t="s">
        <v>690</v>
      </c>
      <c r="I510" s="144"/>
      <c r="L510" s="32"/>
      <c r="M510" s="145"/>
      <c r="T510" s="53"/>
      <c r="AT510" s="17" t="s">
        <v>339</v>
      </c>
      <c r="AU510" s="17" t="s">
        <v>153</v>
      </c>
    </row>
    <row r="511" spans="2:65" s="1" customFormat="1" ht="16.5" customHeight="1">
      <c r="B511" s="32"/>
      <c r="C511" s="129" t="s">
        <v>1172</v>
      </c>
      <c r="D511" s="129" t="s">
        <v>141</v>
      </c>
      <c r="E511" s="130" t="s">
        <v>1173</v>
      </c>
      <c r="F511" s="131" t="s">
        <v>1113</v>
      </c>
      <c r="G511" s="132" t="s">
        <v>144</v>
      </c>
      <c r="H511" s="133">
        <v>1</v>
      </c>
      <c r="I511" s="134"/>
      <c r="J511" s="135">
        <f>ROUND(I511*H511,2)</f>
        <v>0</v>
      </c>
      <c r="K511" s="131" t="s">
        <v>19</v>
      </c>
      <c r="L511" s="32"/>
      <c r="M511" s="136" t="s">
        <v>19</v>
      </c>
      <c r="N511" s="137" t="s">
        <v>47</v>
      </c>
      <c r="P511" s="138">
        <f>O511*H511</f>
        <v>0</v>
      </c>
      <c r="Q511" s="138">
        <v>0</v>
      </c>
      <c r="R511" s="138">
        <f>Q511*H511</f>
        <v>0</v>
      </c>
      <c r="S511" s="138">
        <v>0</v>
      </c>
      <c r="T511" s="139">
        <f>S511*H511</f>
        <v>0</v>
      </c>
      <c r="AR511" s="140" t="s">
        <v>687</v>
      </c>
      <c r="AT511" s="140" t="s">
        <v>141</v>
      </c>
      <c r="AU511" s="140" t="s">
        <v>153</v>
      </c>
      <c r="AY511" s="17" t="s">
        <v>140</v>
      </c>
      <c r="BE511" s="141">
        <f>IF(N511="základní",J511,0)</f>
        <v>0</v>
      </c>
      <c r="BF511" s="141">
        <f>IF(N511="snížená",J511,0)</f>
        <v>0</v>
      </c>
      <c r="BG511" s="141">
        <f>IF(N511="zákl. přenesená",J511,0)</f>
        <v>0</v>
      </c>
      <c r="BH511" s="141">
        <f>IF(N511="sníž. přenesená",J511,0)</f>
        <v>0</v>
      </c>
      <c r="BI511" s="141">
        <f>IF(N511="nulová",J511,0)</f>
        <v>0</v>
      </c>
      <c r="BJ511" s="17" t="s">
        <v>83</v>
      </c>
      <c r="BK511" s="141">
        <f>ROUND(I511*H511,2)</f>
        <v>0</v>
      </c>
      <c r="BL511" s="17" t="s">
        <v>687</v>
      </c>
      <c r="BM511" s="140" t="s">
        <v>1174</v>
      </c>
    </row>
    <row r="512" spans="2:65" s="1" customFormat="1" ht="11.25">
      <c r="B512" s="32"/>
      <c r="D512" s="142" t="s">
        <v>147</v>
      </c>
      <c r="F512" s="143" t="s">
        <v>1115</v>
      </c>
      <c r="I512" s="144"/>
      <c r="L512" s="32"/>
      <c r="M512" s="145"/>
      <c r="T512" s="53"/>
      <c r="AT512" s="17" t="s">
        <v>147</v>
      </c>
      <c r="AU512" s="17" t="s">
        <v>153</v>
      </c>
    </row>
    <row r="513" spans="2:65" s="1" customFormat="1" ht="19.5">
      <c r="B513" s="32"/>
      <c r="D513" s="142" t="s">
        <v>339</v>
      </c>
      <c r="F513" s="184" t="s">
        <v>690</v>
      </c>
      <c r="I513" s="144"/>
      <c r="L513" s="32"/>
      <c r="M513" s="145"/>
      <c r="T513" s="53"/>
      <c r="AT513" s="17" t="s">
        <v>339</v>
      </c>
      <c r="AU513" s="17" t="s">
        <v>153</v>
      </c>
    </row>
    <row r="514" spans="2:65" s="11" customFormat="1" ht="20.85" customHeight="1">
      <c r="B514" s="119"/>
      <c r="D514" s="120" t="s">
        <v>75</v>
      </c>
      <c r="E514" s="146" t="s">
        <v>1175</v>
      </c>
      <c r="F514" s="146" t="s">
        <v>1176</v>
      </c>
      <c r="I514" s="122"/>
      <c r="J514" s="147">
        <f>BK514</f>
        <v>0</v>
      </c>
      <c r="L514" s="119"/>
      <c r="M514" s="124"/>
      <c r="P514" s="125">
        <f>SUM(P515:P520)</f>
        <v>0</v>
      </c>
      <c r="R514" s="125">
        <f>SUM(R515:R520)</f>
        <v>0</v>
      </c>
      <c r="T514" s="126">
        <f>SUM(T515:T520)</f>
        <v>0</v>
      </c>
      <c r="AR514" s="120" t="s">
        <v>139</v>
      </c>
      <c r="AT514" s="127" t="s">
        <v>75</v>
      </c>
      <c r="AU514" s="127" t="s">
        <v>85</v>
      </c>
      <c r="AY514" s="120" t="s">
        <v>140</v>
      </c>
      <c r="BK514" s="128">
        <f>SUM(BK515:BK520)</f>
        <v>0</v>
      </c>
    </row>
    <row r="515" spans="2:65" s="1" customFormat="1" ht="16.5" customHeight="1">
      <c r="B515" s="32"/>
      <c r="C515" s="129" t="s">
        <v>1177</v>
      </c>
      <c r="D515" s="129" t="s">
        <v>141</v>
      </c>
      <c r="E515" s="130" t="s">
        <v>1178</v>
      </c>
      <c r="F515" s="131" t="s">
        <v>1179</v>
      </c>
      <c r="G515" s="132" t="s">
        <v>144</v>
      </c>
      <c r="H515" s="133">
        <v>1</v>
      </c>
      <c r="I515" s="134"/>
      <c r="J515" s="135">
        <f>ROUND(I515*H515,2)</f>
        <v>0</v>
      </c>
      <c r="K515" s="131" t="s">
        <v>19</v>
      </c>
      <c r="L515" s="32"/>
      <c r="M515" s="136" t="s">
        <v>19</v>
      </c>
      <c r="N515" s="137" t="s">
        <v>47</v>
      </c>
      <c r="P515" s="138">
        <f>O515*H515</f>
        <v>0</v>
      </c>
      <c r="Q515" s="138">
        <v>0</v>
      </c>
      <c r="R515" s="138">
        <f>Q515*H515</f>
        <v>0</v>
      </c>
      <c r="S515" s="138">
        <v>0</v>
      </c>
      <c r="T515" s="139">
        <f>S515*H515</f>
        <v>0</v>
      </c>
      <c r="AR515" s="140" t="s">
        <v>687</v>
      </c>
      <c r="AT515" s="140" t="s">
        <v>141</v>
      </c>
      <c r="AU515" s="140" t="s">
        <v>153</v>
      </c>
      <c r="AY515" s="17" t="s">
        <v>140</v>
      </c>
      <c r="BE515" s="141">
        <f>IF(N515="základní",J515,0)</f>
        <v>0</v>
      </c>
      <c r="BF515" s="141">
        <f>IF(N515="snížená",J515,0)</f>
        <v>0</v>
      </c>
      <c r="BG515" s="141">
        <f>IF(N515="zákl. přenesená",J515,0)</f>
        <v>0</v>
      </c>
      <c r="BH515" s="141">
        <f>IF(N515="sníž. přenesená",J515,0)</f>
        <v>0</v>
      </c>
      <c r="BI515" s="141">
        <f>IF(N515="nulová",J515,0)</f>
        <v>0</v>
      </c>
      <c r="BJ515" s="17" t="s">
        <v>83</v>
      </c>
      <c r="BK515" s="141">
        <f>ROUND(I515*H515,2)</f>
        <v>0</v>
      </c>
      <c r="BL515" s="17" t="s">
        <v>687</v>
      </c>
      <c r="BM515" s="140" t="s">
        <v>1180</v>
      </c>
    </row>
    <row r="516" spans="2:65" s="1" customFormat="1" ht="11.25">
      <c r="B516" s="32"/>
      <c r="D516" s="142" t="s">
        <v>147</v>
      </c>
      <c r="F516" s="143" t="s">
        <v>1179</v>
      </c>
      <c r="I516" s="144"/>
      <c r="L516" s="32"/>
      <c r="M516" s="145"/>
      <c r="T516" s="53"/>
      <c r="AT516" s="17" t="s">
        <v>147</v>
      </c>
      <c r="AU516" s="17" t="s">
        <v>153</v>
      </c>
    </row>
    <row r="517" spans="2:65" s="1" customFormat="1" ht="19.5">
      <c r="B517" s="32"/>
      <c r="D517" s="142" t="s">
        <v>339</v>
      </c>
      <c r="F517" s="184" t="s">
        <v>690</v>
      </c>
      <c r="I517" s="144"/>
      <c r="L517" s="32"/>
      <c r="M517" s="145"/>
      <c r="T517" s="53"/>
      <c r="AT517" s="17" t="s">
        <v>339</v>
      </c>
      <c r="AU517" s="17" t="s">
        <v>153</v>
      </c>
    </row>
    <row r="518" spans="2:65" s="1" customFormat="1" ht="16.5" customHeight="1">
      <c r="B518" s="32"/>
      <c r="C518" s="129" t="s">
        <v>1181</v>
      </c>
      <c r="D518" s="129" t="s">
        <v>141</v>
      </c>
      <c r="E518" s="130" t="s">
        <v>1182</v>
      </c>
      <c r="F518" s="131" t="s">
        <v>1113</v>
      </c>
      <c r="G518" s="132" t="s">
        <v>144</v>
      </c>
      <c r="H518" s="133">
        <v>1</v>
      </c>
      <c r="I518" s="134"/>
      <c r="J518" s="135">
        <f>ROUND(I518*H518,2)</f>
        <v>0</v>
      </c>
      <c r="K518" s="131" t="s">
        <v>19</v>
      </c>
      <c r="L518" s="32"/>
      <c r="M518" s="136" t="s">
        <v>19</v>
      </c>
      <c r="N518" s="137" t="s">
        <v>47</v>
      </c>
      <c r="P518" s="138">
        <f>O518*H518</f>
        <v>0</v>
      </c>
      <c r="Q518" s="138">
        <v>0</v>
      </c>
      <c r="R518" s="138">
        <f>Q518*H518</f>
        <v>0</v>
      </c>
      <c r="S518" s="138">
        <v>0</v>
      </c>
      <c r="T518" s="139">
        <f>S518*H518</f>
        <v>0</v>
      </c>
      <c r="AR518" s="140" t="s">
        <v>687</v>
      </c>
      <c r="AT518" s="140" t="s">
        <v>141</v>
      </c>
      <c r="AU518" s="140" t="s">
        <v>153</v>
      </c>
      <c r="AY518" s="17" t="s">
        <v>140</v>
      </c>
      <c r="BE518" s="141">
        <f>IF(N518="základní",J518,0)</f>
        <v>0</v>
      </c>
      <c r="BF518" s="141">
        <f>IF(N518="snížená",J518,0)</f>
        <v>0</v>
      </c>
      <c r="BG518" s="141">
        <f>IF(N518="zákl. přenesená",J518,0)</f>
        <v>0</v>
      </c>
      <c r="BH518" s="141">
        <f>IF(N518="sníž. přenesená",J518,0)</f>
        <v>0</v>
      </c>
      <c r="BI518" s="141">
        <f>IF(N518="nulová",J518,0)</f>
        <v>0</v>
      </c>
      <c r="BJ518" s="17" t="s">
        <v>83</v>
      </c>
      <c r="BK518" s="141">
        <f>ROUND(I518*H518,2)</f>
        <v>0</v>
      </c>
      <c r="BL518" s="17" t="s">
        <v>687</v>
      </c>
      <c r="BM518" s="140" t="s">
        <v>1183</v>
      </c>
    </row>
    <row r="519" spans="2:65" s="1" customFormat="1" ht="11.25">
      <c r="B519" s="32"/>
      <c r="D519" s="142" t="s">
        <v>147</v>
      </c>
      <c r="F519" s="143" t="s">
        <v>1115</v>
      </c>
      <c r="I519" s="144"/>
      <c r="L519" s="32"/>
      <c r="M519" s="145"/>
      <c r="T519" s="53"/>
      <c r="AT519" s="17" t="s">
        <v>147</v>
      </c>
      <c r="AU519" s="17" t="s">
        <v>153</v>
      </c>
    </row>
    <row r="520" spans="2:65" s="1" customFormat="1" ht="19.5">
      <c r="B520" s="32"/>
      <c r="D520" s="142" t="s">
        <v>339</v>
      </c>
      <c r="F520" s="184" t="s">
        <v>690</v>
      </c>
      <c r="I520" s="144"/>
      <c r="L520" s="32"/>
      <c r="M520" s="145"/>
      <c r="T520" s="53"/>
      <c r="AT520" s="17" t="s">
        <v>339</v>
      </c>
      <c r="AU520" s="17" t="s">
        <v>153</v>
      </c>
    </row>
    <row r="521" spans="2:65" s="11" customFormat="1" ht="20.85" customHeight="1">
      <c r="B521" s="119"/>
      <c r="D521" s="120" t="s">
        <v>75</v>
      </c>
      <c r="E521" s="146" t="s">
        <v>1184</v>
      </c>
      <c r="F521" s="146" t="s">
        <v>1185</v>
      </c>
      <c r="I521" s="122"/>
      <c r="J521" s="147">
        <f>BK521</f>
        <v>0</v>
      </c>
      <c r="L521" s="119"/>
      <c r="M521" s="124"/>
      <c r="P521" s="125">
        <f>SUM(P522:P527)</f>
        <v>0</v>
      </c>
      <c r="R521" s="125">
        <f>SUM(R522:R527)</f>
        <v>0</v>
      </c>
      <c r="T521" s="126">
        <f>SUM(T522:T527)</f>
        <v>0</v>
      </c>
      <c r="AR521" s="120" t="s">
        <v>139</v>
      </c>
      <c r="AT521" s="127" t="s">
        <v>75</v>
      </c>
      <c r="AU521" s="127" t="s">
        <v>85</v>
      </c>
      <c r="AY521" s="120" t="s">
        <v>140</v>
      </c>
      <c r="BK521" s="128">
        <f>SUM(BK522:BK527)</f>
        <v>0</v>
      </c>
    </row>
    <row r="522" spans="2:65" s="1" customFormat="1" ht="16.5" customHeight="1">
      <c r="B522" s="32"/>
      <c r="C522" s="129" t="s">
        <v>1186</v>
      </c>
      <c r="D522" s="129" t="s">
        <v>141</v>
      </c>
      <c r="E522" s="130" t="s">
        <v>1187</v>
      </c>
      <c r="F522" s="131" t="s">
        <v>1188</v>
      </c>
      <c r="G522" s="132" t="s">
        <v>144</v>
      </c>
      <c r="H522" s="133">
        <v>1</v>
      </c>
      <c r="I522" s="134"/>
      <c r="J522" s="135">
        <f>ROUND(I522*H522,2)</f>
        <v>0</v>
      </c>
      <c r="K522" s="131" t="s">
        <v>19</v>
      </c>
      <c r="L522" s="32"/>
      <c r="M522" s="136" t="s">
        <v>19</v>
      </c>
      <c r="N522" s="137" t="s">
        <v>47</v>
      </c>
      <c r="P522" s="138">
        <f>O522*H522</f>
        <v>0</v>
      </c>
      <c r="Q522" s="138">
        <v>0</v>
      </c>
      <c r="R522" s="138">
        <f>Q522*H522</f>
        <v>0</v>
      </c>
      <c r="S522" s="138">
        <v>0</v>
      </c>
      <c r="T522" s="139">
        <f>S522*H522</f>
        <v>0</v>
      </c>
      <c r="AR522" s="140" t="s">
        <v>687</v>
      </c>
      <c r="AT522" s="140" t="s">
        <v>141</v>
      </c>
      <c r="AU522" s="140" t="s">
        <v>153</v>
      </c>
      <c r="AY522" s="17" t="s">
        <v>140</v>
      </c>
      <c r="BE522" s="141">
        <f>IF(N522="základní",J522,0)</f>
        <v>0</v>
      </c>
      <c r="BF522" s="141">
        <f>IF(N522="snížená",J522,0)</f>
        <v>0</v>
      </c>
      <c r="BG522" s="141">
        <f>IF(N522="zákl. přenesená",J522,0)</f>
        <v>0</v>
      </c>
      <c r="BH522" s="141">
        <f>IF(N522="sníž. přenesená",J522,0)</f>
        <v>0</v>
      </c>
      <c r="BI522" s="141">
        <f>IF(N522="nulová",J522,0)</f>
        <v>0</v>
      </c>
      <c r="BJ522" s="17" t="s">
        <v>83</v>
      </c>
      <c r="BK522" s="141">
        <f>ROUND(I522*H522,2)</f>
        <v>0</v>
      </c>
      <c r="BL522" s="17" t="s">
        <v>687</v>
      </c>
      <c r="BM522" s="140" t="s">
        <v>1189</v>
      </c>
    </row>
    <row r="523" spans="2:65" s="1" customFormat="1" ht="11.25">
      <c r="B523" s="32"/>
      <c r="D523" s="142" t="s">
        <v>147</v>
      </c>
      <c r="F523" s="143" t="s">
        <v>1188</v>
      </c>
      <c r="I523" s="144"/>
      <c r="L523" s="32"/>
      <c r="M523" s="145"/>
      <c r="T523" s="53"/>
      <c r="AT523" s="17" t="s">
        <v>147</v>
      </c>
      <c r="AU523" s="17" t="s">
        <v>153</v>
      </c>
    </row>
    <row r="524" spans="2:65" s="1" customFormat="1" ht="19.5">
      <c r="B524" s="32"/>
      <c r="D524" s="142" t="s">
        <v>339</v>
      </c>
      <c r="F524" s="184" t="s">
        <v>690</v>
      </c>
      <c r="I524" s="144"/>
      <c r="L524" s="32"/>
      <c r="M524" s="145"/>
      <c r="T524" s="53"/>
      <c r="AT524" s="17" t="s">
        <v>339</v>
      </c>
      <c r="AU524" s="17" t="s">
        <v>153</v>
      </c>
    </row>
    <row r="525" spans="2:65" s="1" customFormat="1" ht="16.5" customHeight="1">
      <c r="B525" s="32"/>
      <c r="C525" s="129" t="s">
        <v>1190</v>
      </c>
      <c r="D525" s="129" t="s">
        <v>141</v>
      </c>
      <c r="E525" s="130" t="s">
        <v>1191</v>
      </c>
      <c r="F525" s="131" t="s">
        <v>1113</v>
      </c>
      <c r="G525" s="132" t="s">
        <v>144</v>
      </c>
      <c r="H525" s="133">
        <v>1</v>
      </c>
      <c r="I525" s="134"/>
      <c r="J525" s="135">
        <f>ROUND(I525*H525,2)</f>
        <v>0</v>
      </c>
      <c r="K525" s="131" t="s">
        <v>19</v>
      </c>
      <c r="L525" s="32"/>
      <c r="M525" s="136" t="s">
        <v>19</v>
      </c>
      <c r="N525" s="137" t="s">
        <v>47</v>
      </c>
      <c r="P525" s="138">
        <f>O525*H525</f>
        <v>0</v>
      </c>
      <c r="Q525" s="138">
        <v>0</v>
      </c>
      <c r="R525" s="138">
        <f>Q525*H525</f>
        <v>0</v>
      </c>
      <c r="S525" s="138">
        <v>0</v>
      </c>
      <c r="T525" s="139">
        <f>S525*H525</f>
        <v>0</v>
      </c>
      <c r="AR525" s="140" t="s">
        <v>687</v>
      </c>
      <c r="AT525" s="140" t="s">
        <v>141</v>
      </c>
      <c r="AU525" s="140" t="s">
        <v>153</v>
      </c>
      <c r="AY525" s="17" t="s">
        <v>140</v>
      </c>
      <c r="BE525" s="141">
        <f>IF(N525="základní",J525,0)</f>
        <v>0</v>
      </c>
      <c r="BF525" s="141">
        <f>IF(N525="snížená",J525,0)</f>
        <v>0</v>
      </c>
      <c r="BG525" s="141">
        <f>IF(N525="zákl. přenesená",J525,0)</f>
        <v>0</v>
      </c>
      <c r="BH525" s="141">
        <f>IF(N525="sníž. přenesená",J525,0)</f>
        <v>0</v>
      </c>
      <c r="BI525" s="141">
        <f>IF(N525="nulová",J525,0)</f>
        <v>0</v>
      </c>
      <c r="BJ525" s="17" t="s">
        <v>83</v>
      </c>
      <c r="BK525" s="141">
        <f>ROUND(I525*H525,2)</f>
        <v>0</v>
      </c>
      <c r="BL525" s="17" t="s">
        <v>687</v>
      </c>
      <c r="BM525" s="140" t="s">
        <v>1192</v>
      </c>
    </row>
    <row r="526" spans="2:65" s="1" customFormat="1" ht="11.25">
      <c r="B526" s="32"/>
      <c r="D526" s="142" t="s">
        <v>147</v>
      </c>
      <c r="F526" s="143" t="s">
        <v>1115</v>
      </c>
      <c r="I526" s="144"/>
      <c r="L526" s="32"/>
      <c r="M526" s="145"/>
      <c r="T526" s="53"/>
      <c r="AT526" s="17" t="s">
        <v>147</v>
      </c>
      <c r="AU526" s="17" t="s">
        <v>153</v>
      </c>
    </row>
    <row r="527" spans="2:65" s="1" customFormat="1" ht="19.5">
      <c r="B527" s="32"/>
      <c r="D527" s="142" t="s">
        <v>339</v>
      </c>
      <c r="F527" s="184" t="s">
        <v>690</v>
      </c>
      <c r="I527" s="144"/>
      <c r="L527" s="32"/>
      <c r="M527" s="145"/>
      <c r="T527" s="53"/>
      <c r="AT527" s="17" t="s">
        <v>339</v>
      </c>
      <c r="AU527" s="17" t="s">
        <v>153</v>
      </c>
    </row>
    <row r="528" spans="2:65" s="11" customFormat="1" ht="20.85" customHeight="1">
      <c r="B528" s="119"/>
      <c r="D528" s="120" t="s">
        <v>75</v>
      </c>
      <c r="E528" s="146" t="s">
        <v>1193</v>
      </c>
      <c r="F528" s="146" t="s">
        <v>1194</v>
      </c>
      <c r="I528" s="122"/>
      <c r="J528" s="147">
        <f>BK528</f>
        <v>0</v>
      </c>
      <c r="L528" s="119"/>
      <c r="M528" s="124"/>
      <c r="P528" s="125">
        <f>SUM(P529:P534)</f>
        <v>0</v>
      </c>
      <c r="R528" s="125">
        <f>SUM(R529:R534)</f>
        <v>0</v>
      </c>
      <c r="T528" s="126">
        <f>SUM(T529:T534)</f>
        <v>0</v>
      </c>
      <c r="AR528" s="120" t="s">
        <v>139</v>
      </c>
      <c r="AT528" s="127" t="s">
        <v>75</v>
      </c>
      <c r="AU528" s="127" t="s">
        <v>85</v>
      </c>
      <c r="AY528" s="120" t="s">
        <v>140</v>
      </c>
      <c r="BK528" s="128">
        <f>SUM(BK529:BK534)</f>
        <v>0</v>
      </c>
    </row>
    <row r="529" spans="2:65" s="1" customFormat="1" ht="16.5" customHeight="1">
      <c r="B529" s="32"/>
      <c r="C529" s="129" t="s">
        <v>1195</v>
      </c>
      <c r="D529" s="129" t="s">
        <v>141</v>
      </c>
      <c r="E529" s="130" t="s">
        <v>1196</v>
      </c>
      <c r="F529" s="131" t="s">
        <v>1197</v>
      </c>
      <c r="G529" s="132" t="s">
        <v>144</v>
      </c>
      <c r="H529" s="133">
        <v>1</v>
      </c>
      <c r="I529" s="134"/>
      <c r="J529" s="135">
        <f>ROUND(I529*H529,2)</f>
        <v>0</v>
      </c>
      <c r="K529" s="131" t="s">
        <v>19</v>
      </c>
      <c r="L529" s="32"/>
      <c r="M529" s="136" t="s">
        <v>19</v>
      </c>
      <c r="N529" s="137" t="s">
        <v>47</v>
      </c>
      <c r="P529" s="138">
        <f>O529*H529</f>
        <v>0</v>
      </c>
      <c r="Q529" s="138">
        <v>0</v>
      </c>
      <c r="R529" s="138">
        <f>Q529*H529</f>
        <v>0</v>
      </c>
      <c r="S529" s="138">
        <v>0</v>
      </c>
      <c r="T529" s="139">
        <f>S529*H529</f>
        <v>0</v>
      </c>
      <c r="AR529" s="140" t="s">
        <v>687</v>
      </c>
      <c r="AT529" s="140" t="s">
        <v>141</v>
      </c>
      <c r="AU529" s="140" t="s">
        <v>153</v>
      </c>
      <c r="AY529" s="17" t="s">
        <v>140</v>
      </c>
      <c r="BE529" s="141">
        <f>IF(N529="základní",J529,0)</f>
        <v>0</v>
      </c>
      <c r="BF529" s="141">
        <f>IF(N529="snížená",J529,0)</f>
        <v>0</v>
      </c>
      <c r="BG529" s="141">
        <f>IF(N529="zákl. přenesená",J529,0)</f>
        <v>0</v>
      </c>
      <c r="BH529" s="141">
        <f>IF(N529="sníž. přenesená",J529,0)</f>
        <v>0</v>
      </c>
      <c r="BI529" s="141">
        <f>IF(N529="nulová",J529,0)</f>
        <v>0</v>
      </c>
      <c r="BJ529" s="17" t="s">
        <v>83</v>
      </c>
      <c r="BK529" s="141">
        <f>ROUND(I529*H529,2)</f>
        <v>0</v>
      </c>
      <c r="BL529" s="17" t="s">
        <v>687</v>
      </c>
      <c r="BM529" s="140" t="s">
        <v>1198</v>
      </c>
    </row>
    <row r="530" spans="2:65" s="1" customFormat="1" ht="11.25">
      <c r="B530" s="32"/>
      <c r="D530" s="142" t="s">
        <v>147</v>
      </c>
      <c r="F530" s="143" t="s">
        <v>1197</v>
      </c>
      <c r="I530" s="144"/>
      <c r="L530" s="32"/>
      <c r="M530" s="145"/>
      <c r="T530" s="53"/>
      <c r="AT530" s="17" t="s">
        <v>147</v>
      </c>
      <c r="AU530" s="17" t="s">
        <v>153</v>
      </c>
    </row>
    <row r="531" spans="2:65" s="1" customFormat="1" ht="19.5">
      <c r="B531" s="32"/>
      <c r="D531" s="142" t="s">
        <v>339</v>
      </c>
      <c r="F531" s="184" t="s">
        <v>690</v>
      </c>
      <c r="I531" s="144"/>
      <c r="L531" s="32"/>
      <c r="M531" s="145"/>
      <c r="T531" s="53"/>
      <c r="AT531" s="17" t="s">
        <v>339</v>
      </c>
      <c r="AU531" s="17" t="s">
        <v>153</v>
      </c>
    </row>
    <row r="532" spans="2:65" s="1" customFormat="1" ht="16.5" customHeight="1">
      <c r="B532" s="32"/>
      <c r="C532" s="129" t="s">
        <v>1199</v>
      </c>
      <c r="D532" s="129" t="s">
        <v>141</v>
      </c>
      <c r="E532" s="130" t="s">
        <v>1200</v>
      </c>
      <c r="F532" s="131" t="s">
        <v>1113</v>
      </c>
      <c r="G532" s="132" t="s">
        <v>144</v>
      </c>
      <c r="H532" s="133">
        <v>1</v>
      </c>
      <c r="I532" s="134"/>
      <c r="J532" s="135">
        <f>ROUND(I532*H532,2)</f>
        <v>0</v>
      </c>
      <c r="K532" s="131" t="s">
        <v>19</v>
      </c>
      <c r="L532" s="32"/>
      <c r="M532" s="136" t="s">
        <v>19</v>
      </c>
      <c r="N532" s="137" t="s">
        <v>47</v>
      </c>
      <c r="P532" s="138">
        <f>O532*H532</f>
        <v>0</v>
      </c>
      <c r="Q532" s="138">
        <v>0</v>
      </c>
      <c r="R532" s="138">
        <f>Q532*H532</f>
        <v>0</v>
      </c>
      <c r="S532" s="138">
        <v>0</v>
      </c>
      <c r="T532" s="139">
        <f>S532*H532</f>
        <v>0</v>
      </c>
      <c r="AR532" s="140" t="s">
        <v>687</v>
      </c>
      <c r="AT532" s="140" t="s">
        <v>141</v>
      </c>
      <c r="AU532" s="140" t="s">
        <v>153</v>
      </c>
      <c r="AY532" s="17" t="s">
        <v>140</v>
      </c>
      <c r="BE532" s="141">
        <f>IF(N532="základní",J532,0)</f>
        <v>0</v>
      </c>
      <c r="BF532" s="141">
        <f>IF(N532="snížená",J532,0)</f>
        <v>0</v>
      </c>
      <c r="BG532" s="141">
        <f>IF(N532="zákl. přenesená",J532,0)</f>
        <v>0</v>
      </c>
      <c r="BH532" s="141">
        <f>IF(N532="sníž. přenesená",J532,0)</f>
        <v>0</v>
      </c>
      <c r="BI532" s="141">
        <f>IF(N532="nulová",J532,0)</f>
        <v>0</v>
      </c>
      <c r="BJ532" s="17" t="s">
        <v>83</v>
      </c>
      <c r="BK532" s="141">
        <f>ROUND(I532*H532,2)</f>
        <v>0</v>
      </c>
      <c r="BL532" s="17" t="s">
        <v>687</v>
      </c>
      <c r="BM532" s="140" t="s">
        <v>1201</v>
      </c>
    </row>
    <row r="533" spans="2:65" s="1" customFormat="1" ht="11.25">
      <c r="B533" s="32"/>
      <c r="D533" s="142" t="s">
        <v>147</v>
      </c>
      <c r="F533" s="143" t="s">
        <v>1115</v>
      </c>
      <c r="I533" s="144"/>
      <c r="L533" s="32"/>
      <c r="M533" s="145"/>
      <c r="T533" s="53"/>
      <c r="AT533" s="17" t="s">
        <v>147</v>
      </c>
      <c r="AU533" s="17" t="s">
        <v>153</v>
      </c>
    </row>
    <row r="534" spans="2:65" s="1" customFormat="1" ht="19.5">
      <c r="B534" s="32"/>
      <c r="D534" s="142" t="s">
        <v>339</v>
      </c>
      <c r="F534" s="184" t="s">
        <v>690</v>
      </c>
      <c r="I534" s="144"/>
      <c r="L534" s="32"/>
      <c r="M534" s="145"/>
      <c r="T534" s="53"/>
      <c r="AT534" s="17" t="s">
        <v>339</v>
      </c>
      <c r="AU534" s="17" t="s">
        <v>153</v>
      </c>
    </row>
    <row r="535" spans="2:65" s="11" customFormat="1" ht="22.9" customHeight="1">
      <c r="B535" s="119"/>
      <c r="D535" s="120" t="s">
        <v>75</v>
      </c>
      <c r="E535" s="146" t="s">
        <v>1202</v>
      </c>
      <c r="F535" s="146" t="s">
        <v>1203</v>
      </c>
      <c r="I535" s="122"/>
      <c r="J535" s="147">
        <f>BK535</f>
        <v>0</v>
      </c>
      <c r="L535" s="119"/>
      <c r="M535" s="124"/>
      <c r="P535" s="125">
        <f>SUM(P536:P556)</f>
        <v>0</v>
      </c>
      <c r="R535" s="125">
        <f>SUM(R536:R556)</f>
        <v>0</v>
      </c>
      <c r="T535" s="126">
        <f>SUM(T536:T556)</f>
        <v>0</v>
      </c>
      <c r="AR535" s="120" t="s">
        <v>139</v>
      </c>
      <c r="AT535" s="127" t="s">
        <v>75</v>
      </c>
      <c r="AU535" s="127" t="s">
        <v>83</v>
      </c>
      <c r="AY535" s="120" t="s">
        <v>140</v>
      </c>
      <c r="BK535" s="128">
        <f>SUM(BK536:BK556)</f>
        <v>0</v>
      </c>
    </row>
    <row r="536" spans="2:65" s="1" customFormat="1" ht="16.5" customHeight="1">
      <c r="B536" s="32"/>
      <c r="C536" s="129" t="s">
        <v>1204</v>
      </c>
      <c r="D536" s="129" t="s">
        <v>141</v>
      </c>
      <c r="E536" s="130" t="s">
        <v>1205</v>
      </c>
      <c r="F536" s="131" t="s">
        <v>1206</v>
      </c>
      <c r="G536" s="132" t="s">
        <v>144</v>
      </c>
      <c r="H536" s="133">
        <v>1</v>
      </c>
      <c r="I536" s="134"/>
      <c r="J536" s="135">
        <f>ROUND(I536*H536,2)</f>
        <v>0</v>
      </c>
      <c r="K536" s="131" t="s">
        <v>19</v>
      </c>
      <c r="L536" s="32"/>
      <c r="M536" s="136" t="s">
        <v>19</v>
      </c>
      <c r="N536" s="137" t="s">
        <v>47</v>
      </c>
      <c r="P536" s="138">
        <f>O536*H536</f>
        <v>0</v>
      </c>
      <c r="Q536" s="138">
        <v>0</v>
      </c>
      <c r="R536" s="138">
        <f>Q536*H536</f>
        <v>0</v>
      </c>
      <c r="S536" s="138">
        <v>0</v>
      </c>
      <c r="T536" s="139">
        <f>S536*H536</f>
        <v>0</v>
      </c>
      <c r="AR536" s="140" t="s">
        <v>687</v>
      </c>
      <c r="AT536" s="140" t="s">
        <v>141</v>
      </c>
      <c r="AU536" s="140" t="s">
        <v>85</v>
      </c>
      <c r="AY536" s="17" t="s">
        <v>140</v>
      </c>
      <c r="BE536" s="141">
        <f>IF(N536="základní",J536,0)</f>
        <v>0</v>
      </c>
      <c r="BF536" s="141">
        <f>IF(N536="snížená",J536,0)</f>
        <v>0</v>
      </c>
      <c r="BG536" s="141">
        <f>IF(N536="zákl. přenesená",J536,0)</f>
        <v>0</v>
      </c>
      <c r="BH536" s="141">
        <f>IF(N536="sníž. přenesená",J536,0)</f>
        <v>0</v>
      </c>
      <c r="BI536" s="141">
        <f>IF(N536="nulová",J536,0)</f>
        <v>0</v>
      </c>
      <c r="BJ536" s="17" t="s">
        <v>83</v>
      </c>
      <c r="BK536" s="141">
        <f>ROUND(I536*H536,2)</f>
        <v>0</v>
      </c>
      <c r="BL536" s="17" t="s">
        <v>687</v>
      </c>
      <c r="BM536" s="140" t="s">
        <v>1207</v>
      </c>
    </row>
    <row r="537" spans="2:65" s="1" customFormat="1" ht="11.25">
      <c r="B537" s="32"/>
      <c r="D537" s="142" t="s">
        <v>147</v>
      </c>
      <c r="F537" s="143" t="s">
        <v>1208</v>
      </c>
      <c r="I537" s="144"/>
      <c r="L537" s="32"/>
      <c r="M537" s="145"/>
      <c r="T537" s="53"/>
      <c r="AT537" s="17" t="s">
        <v>147</v>
      </c>
      <c r="AU537" s="17" t="s">
        <v>85</v>
      </c>
    </row>
    <row r="538" spans="2:65" s="1" customFormat="1" ht="19.5">
      <c r="B538" s="32"/>
      <c r="D538" s="142" t="s">
        <v>339</v>
      </c>
      <c r="F538" s="184" t="s">
        <v>690</v>
      </c>
      <c r="I538" s="144"/>
      <c r="L538" s="32"/>
      <c r="M538" s="145"/>
      <c r="T538" s="53"/>
      <c r="AT538" s="17" t="s">
        <v>339</v>
      </c>
      <c r="AU538" s="17" t="s">
        <v>85</v>
      </c>
    </row>
    <row r="539" spans="2:65" s="1" customFormat="1" ht="16.5" customHeight="1">
      <c r="B539" s="32"/>
      <c r="C539" s="129" t="s">
        <v>1209</v>
      </c>
      <c r="D539" s="129" t="s">
        <v>141</v>
      </c>
      <c r="E539" s="130" t="s">
        <v>1210</v>
      </c>
      <c r="F539" s="131" t="s">
        <v>1211</v>
      </c>
      <c r="G539" s="132" t="s">
        <v>144</v>
      </c>
      <c r="H539" s="133">
        <v>1</v>
      </c>
      <c r="I539" s="134"/>
      <c r="J539" s="135">
        <f>ROUND(I539*H539,2)</f>
        <v>0</v>
      </c>
      <c r="K539" s="131" t="s">
        <v>19</v>
      </c>
      <c r="L539" s="32"/>
      <c r="M539" s="136" t="s">
        <v>19</v>
      </c>
      <c r="N539" s="137" t="s">
        <v>47</v>
      </c>
      <c r="P539" s="138">
        <f>O539*H539</f>
        <v>0</v>
      </c>
      <c r="Q539" s="138">
        <v>0</v>
      </c>
      <c r="R539" s="138">
        <f>Q539*H539</f>
        <v>0</v>
      </c>
      <c r="S539" s="138">
        <v>0</v>
      </c>
      <c r="T539" s="139">
        <f>S539*H539</f>
        <v>0</v>
      </c>
      <c r="AR539" s="140" t="s">
        <v>687</v>
      </c>
      <c r="AT539" s="140" t="s">
        <v>141</v>
      </c>
      <c r="AU539" s="140" t="s">
        <v>85</v>
      </c>
      <c r="AY539" s="17" t="s">
        <v>140</v>
      </c>
      <c r="BE539" s="141">
        <f>IF(N539="základní",J539,0)</f>
        <v>0</v>
      </c>
      <c r="BF539" s="141">
        <f>IF(N539="snížená",J539,0)</f>
        <v>0</v>
      </c>
      <c r="BG539" s="141">
        <f>IF(N539="zákl. přenesená",J539,0)</f>
        <v>0</v>
      </c>
      <c r="BH539" s="141">
        <f>IF(N539="sníž. přenesená",J539,0)</f>
        <v>0</v>
      </c>
      <c r="BI539" s="141">
        <f>IF(N539="nulová",J539,0)</f>
        <v>0</v>
      </c>
      <c r="BJ539" s="17" t="s">
        <v>83</v>
      </c>
      <c r="BK539" s="141">
        <f>ROUND(I539*H539,2)</f>
        <v>0</v>
      </c>
      <c r="BL539" s="17" t="s">
        <v>687</v>
      </c>
      <c r="BM539" s="140" t="s">
        <v>1212</v>
      </c>
    </row>
    <row r="540" spans="2:65" s="1" customFormat="1" ht="11.25">
      <c r="B540" s="32"/>
      <c r="D540" s="142" t="s">
        <v>147</v>
      </c>
      <c r="F540" s="143" t="s">
        <v>1213</v>
      </c>
      <c r="I540" s="144"/>
      <c r="L540" s="32"/>
      <c r="M540" s="145"/>
      <c r="T540" s="53"/>
      <c r="AT540" s="17" t="s">
        <v>147</v>
      </c>
      <c r="AU540" s="17" t="s">
        <v>85</v>
      </c>
    </row>
    <row r="541" spans="2:65" s="1" customFormat="1" ht="19.5">
      <c r="B541" s="32"/>
      <c r="D541" s="142" t="s">
        <v>339</v>
      </c>
      <c r="F541" s="184" t="s">
        <v>690</v>
      </c>
      <c r="I541" s="144"/>
      <c r="L541" s="32"/>
      <c r="M541" s="145"/>
      <c r="T541" s="53"/>
      <c r="AT541" s="17" t="s">
        <v>339</v>
      </c>
      <c r="AU541" s="17" t="s">
        <v>85</v>
      </c>
    </row>
    <row r="542" spans="2:65" s="1" customFormat="1" ht="16.5" customHeight="1">
      <c r="B542" s="32"/>
      <c r="C542" s="129" t="s">
        <v>1214</v>
      </c>
      <c r="D542" s="129" t="s">
        <v>141</v>
      </c>
      <c r="E542" s="130" t="s">
        <v>1215</v>
      </c>
      <c r="F542" s="131" t="s">
        <v>1216</v>
      </c>
      <c r="G542" s="132" t="s">
        <v>144</v>
      </c>
      <c r="H542" s="133">
        <v>1</v>
      </c>
      <c r="I542" s="134"/>
      <c r="J542" s="135">
        <f>ROUND(I542*H542,2)</f>
        <v>0</v>
      </c>
      <c r="K542" s="131" t="s">
        <v>19</v>
      </c>
      <c r="L542" s="32"/>
      <c r="M542" s="136" t="s">
        <v>19</v>
      </c>
      <c r="N542" s="137" t="s">
        <v>47</v>
      </c>
      <c r="P542" s="138">
        <f>O542*H542</f>
        <v>0</v>
      </c>
      <c r="Q542" s="138">
        <v>0</v>
      </c>
      <c r="R542" s="138">
        <f>Q542*H542</f>
        <v>0</v>
      </c>
      <c r="S542" s="138">
        <v>0</v>
      </c>
      <c r="T542" s="139">
        <f>S542*H542</f>
        <v>0</v>
      </c>
      <c r="AR542" s="140" t="s">
        <v>687</v>
      </c>
      <c r="AT542" s="140" t="s">
        <v>141</v>
      </c>
      <c r="AU542" s="140" t="s">
        <v>85</v>
      </c>
      <c r="AY542" s="17" t="s">
        <v>140</v>
      </c>
      <c r="BE542" s="141">
        <f>IF(N542="základní",J542,0)</f>
        <v>0</v>
      </c>
      <c r="BF542" s="141">
        <f>IF(N542="snížená",J542,0)</f>
        <v>0</v>
      </c>
      <c r="BG542" s="141">
        <f>IF(N542="zákl. přenesená",J542,0)</f>
        <v>0</v>
      </c>
      <c r="BH542" s="141">
        <f>IF(N542="sníž. přenesená",J542,0)</f>
        <v>0</v>
      </c>
      <c r="BI542" s="141">
        <f>IF(N542="nulová",J542,0)</f>
        <v>0</v>
      </c>
      <c r="BJ542" s="17" t="s">
        <v>83</v>
      </c>
      <c r="BK542" s="141">
        <f>ROUND(I542*H542,2)</f>
        <v>0</v>
      </c>
      <c r="BL542" s="17" t="s">
        <v>687</v>
      </c>
      <c r="BM542" s="140" t="s">
        <v>1217</v>
      </c>
    </row>
    <row r="543" spans="2:65" s="1" customFormat="1" ht="11.25">
      <c r="B543" s="32"/>
      <c r="D543" s="142" t="s">
        <v>147</v>
      </c>
      <c r="F543" s="143" t="s">
        <v>1218</v>
      </c>
      <c r="I543" s="144"/>
      <c r="L543" s="32"/>
      <c r="M543" s="145"/>
      <c r="T543" s="53"/>
      <c r="AT543" s="17" t="s">
        <v>147</v>
      </c>
      <c r="AU543" s="17" t="s">
        <v>85</v>
      </c>
    </row>
    <row r="544" spans="2:65" s="1" customFormat="1" ht="19.5">
      <c r="B544" s="32"/>
      <c r="D544" s="142" t="s">
        <v>339</v>
      </c>
      <c r="F544" s="184" t="s">
        <v>690</v>
      </c>
      <c r="I544" s="144"/>
      <c r="L544" s="32"/>
      <c r="M544" s="145"/>
      <c r="T544" s="53"/>
      <c r="AT544" s="17" t="s">
        <v>339</v>
      </c>
      <c r="AU544" s="17" t="s">
        <v>85</v>
      </c>
    </row>
    <row r="545" spans="2:65" s="1" customFormat="1" ht="16.5" customHeight="1">
      <c r="B545" s="32"/>
      <c r="C545" s="129" t="s">
        <v>1219</v>
      </c>
      <c r="D545" s="129" t="s">
        <v>141</v>
      </c>
      <c r="E545" s="130" t="s">
        <v>1220</v>
      </c>
      <c r="F545" s="131" t="s">
        <v>1221</v>
      </c>
      <c r="G545" s="132" t="s">
        <v>144</v>
      </c>
      <c r="H545" s="133">
        <v>1</v>
      </c>
      <c r="I545" s="134"/>
      <c r="J545" s="135">
        <f>ROUND(I545*H545,2)</f>
        <v>0</v>
      </c>
      <c r="K545" s="131" t="s">
        <v>19</v>
      </c>
      <c r="L545" s="32"/>
      <c r="M545" s="136" t="s">
        <v>19</v>
      </c>
      <c r="N545" s="137" t="s">
        <v>47</v>
      </c>
      <c r="P545" s="138">
        <f>O545*H545</f>
        <v>0</v>
      </c>
      <c r="Q545" s="138">
        <v>0</v>
      </c>
      <c r="R545" s="138">
        <f>Q545*H545</f>
        <v>0</v>
      </c>
      <c r="S545" s="138">
        <v>0</v>
      </c>
      <c r="T545" s="139">
        <f>S545*H545</f>
        <v>0</v>
      </c>
      <c r="AR545" s="140" t="s">
        <v>687</v>
      </c>
      <c r="AT545" s="140" t="s">
        <v>141</v>
      </c>
      <c r="AU545" s="140" t="s">
        <v>85</v>
      </c>
      <c r="AY545" s="17" t="s">
        <v>140</v>
      </c>
      <c r="BE545" s="141">
        <f>IF(N545="základní",J545,0)</f>
        <v>0</v>
      </c>
      <c r="BF545" s="141">
        <f>IF(N545="snížená",J545,0)</f>
        <v>0</v>
      </c>
      <c r="BG545" s="141">
        <f>IF(N545="zákl. přenesená",J545,0)</f>
        <v>0</v>
      </c>
      <c r="BH545" s="141">
        <f>IF(N545="sníž. přenesená",J545,0)</f>
        <v>0</v>
      </c>
      <c r="BI545" s="141">
        <f>IF(N545="nulová",J545,0)</f>
        <v>0</v>
      </c>
      <c r="BJ545" s="17" t="s">
        <v>83</v>
      </c>
      <c r="BK545" s="141">
        <f>ROUND(I545*H545,2)</f>
        <v>0</v>
      </c>
      <c r="BL545" s="17" t="s">
        <v>687</v>
      </c>
      <c r="BM545" s="140" t="s">
        <v>1222</v>
      </c>
    </row>
    <row r="546" spans="2:65" s="1" customFormat="1" ht="11.25">
      <c r="B546" s="32"/>
      <c r="D546" s="142" t="s">
        <v>147</v>
      </c>
      <c r="F546" s="143" t="s">
        <v>1223</v>
      </c>
      <c r="I546" s="144"/>
      <c r="L546" s="32"/>
      <c r="M546" s="145"/>
      <c r="T546" s="53"/>
      <c r="AT546" s="17" t="s">
        <v>147</v>
      </c>
      <c r="AU546" s="17" t="s">
        <v>85</v>
      </c>
    </row>
    <row r="547" spans="2:65" s="1" customFormat="1" ht="19.5">
      <c r="B547" s="32"/>
      <c r="D547" s="142" t="s">
        <v>339</v>
      </c>
      <c r="F547" s="184" t="s">
        <v>690</v>
      </c>
      <c r="I547" s="144"/>
      <c r="L547" s="32"/>
      <c r="M547" s="145"/>
      <c r="T547" s="53"/>
      <c r="AT547" s="17" t="s">
        <v>339</v>
      </c>
      <c r="AU547" s="17" t="s">
        <v>85</v>
      </c>
    </row>
    <row r="548" spans="2:65" s="1" customFormat="1" ht="16.5" customHeight="1">
      <c r="B548" s="32"/>
      <c r="C548" s="129" t="s">
        <v>1224</v>
      </c>
      <c r="D548" s="129" t="s">
        <v>141</v>
      </c>
      <c r="E548" s="130" t="s">
        <v>1225</v>
      </c>
      <c r="F548" s="131" t="s">
        <v>1226</v>
      </c>
      <c r="G548" s="132" t="s">
        <v>144</v>
      </c>
      <c r="H548" s="133">
        <v>1</v>
      </c>
      <c r="I548" s="134"/>
      <c r="J548" s="135">
        <f>ROUND(I548*H548,2)</f>
        <v>0</v>
      </c>
      <c r="K548" s="131" t="s">
        <v>19</v>
      </c>
      <c r="L548" s="32"/>
      <c r="M548" s="136" t="s">
        <v>19</v>
      </c>
      <c r="N548" s="137" t="s">
        <v>47</v>
      </c>
      <c r="P548" s="138">
        <f>O548*H548</f>
        <v>0</v>
      </c>
      <c r="Q548" s="138">
        <v>0</v>
      </c>
      <c r="R548" s="138">
        <f>Q548*H548</f>
        <v>0</v>
      </c>
      <c r="S548" s="138">
        <v>0</v>
      </c>
      <c r="T548" s="139">
        <f>S548*H548</f>
        <v>0</v>
      </c>
      <c r="AR548" s="140" t="s">
        <v>687</v>
      </c>
      <c r="AT548" s="140" t="s">
        <v>141</v>
      </c>
      <c r="AU548" s="140" t="s">
        <v>85</v>
      </c>
      <c r="AY548" s="17" t="s">
        <v>140</v>
      </c>
      <c r="BE548" s="141">
        <f>IF(N548="základní",J548,0)</f>
        <v>0</v>
      </c>
      <c r="BF548" s="141">
        <f>IF(N548="snížená",J548,0)</f>
        <v>0</v>
      </c>
      <c r="BG548" s="141">
        <f>IF(N548="zákl. přenesená",J548,0)</f>
        <v>0</v>
      </c>
      <c r="BH548" s="141">
        <f>IF(N548="sníž. přenesená",J548,0)</f>
        <v>0</v>
      </c>
      <c r="BI548" s="141">
        <f>IF(N548="nulová",J548,0)</f>
        <v>0</v>
      </c>
      <c r="BJ548" s="17" t="s">
        <v>83</v>
      </c>
      <c r="BK548" s="141">
        <f>ROUND(I548*H548,2)</f>
        <v>0</v>
      </c>
      <c r="BL548" s="17" t="s">
        <v>687</v>
      </c>
      <c r="BM548" s="140" t="s">
        <v>1227</v>
      </c>
    </row>
    <row r="549" spans="2:65" s="1" customFormat="1" ht="11.25">
      <c r="B549" s="32"/>
      <c r="D549" s="142" t="s">
        <v>147</v>
      </c>
      <c r="F549" s="143" t="s">
        <v>1228</v>
      </c>
      <c r="I549" s="144"/>
      <c r="L549" s="32"/>
      <c r="M549" s="145"/>
      <c r="T549" s="53"/>
      <c r="AT549" s="17" t="s">
        <v>147</v>
      </c>
      <c r="AU549" s="17" t="s">
        <v>85</v>
      </c>
    </row>
    <row r="550" spans="2:65" s="1" customFormat="1" ht="19.5">
      <c r="B550" s="32"/>
      <c r="D550" s="142" t="s">
        <v>339</v>
      </c>
      <c r="F550" s="184" t="s">
        <v>690</v>
      </c>
      <c r="I550" s="144"/>
      <c r="L550" s="32"/>
      <c r="M550" s="145"/>
      <c r="T550" s="53"/>
      <c r="AT550" s="17" t="s">
        <v>339</v>
      </c>
      <c r="AU550" s="17" t="s">
        <v>85</v>
      </c>
    </row>
    <row r="551" spans="2:65" s="1" customFormat="1" ht="16.5" customHeight="1">
      <c r="B551" s="32"/>
      <c r="C551" s="129" t="s">
        <v>1229</v>
      </c>
      <c r="D551" s="129" t="s">
        <v>141</v>
      </c>
      <c r="E551" s="130" t="s">
        <v>1230</v>
      </c>
      <c r="F551" s="131" t="s">
        <v>1231</v>
      </c>
      <c r="G551" s="132" t="s">
        <v>144</v>
      </c>
      <c r="H551" s="133">
        <v>1</v>
      </c>
      <c r="I551" s="134"/>
      <c r="J551" s="135">
        <f>ROUND(I551*H551,2)</f>
        <v>0</v>
      </c>
      <c r="K551" s="131" t="s">
        <v>19</v>
      </c>
      <c r="L551" s="32"/>
      <c r="M551" s="136" t="s">
        <v>19</v>
      </c>
      <c r="N551" s="137" t="s">
        <v>47</v>
      </c>
      <c r="P551" s="138">
        <f>O551*H551</f>
        <v>0</v>
      </c>
      <c r="Q551" s="138">
        <v>0</v>
      </c>
      <c r="R551" s="138">
        <f>Q551*H551</f>
        <v>0</v>
      </c>
      <c r="S551" s="138">
        <v>0</v>
      </c>
      <c r="T551" s="139">
        <f>S551*H551</f>
        <v>0</v>
      </c>
      <c r="AR551" s="140" t="s">
        <v>687</v>
      </c>
      <c r="AT551" s="140" t="s">
        <v>141</v>
      </c>
      <c r="AU551" s="140" t="s">
        <v>85</v>
      </c>
      <c r="AY551" s="17" t="s">
        <v>140</v>
      </c>
      <c r="BE551" s="141">
        <f>IF(N551="základní",J551,0)</f>
        <v>0</v>
      </c>
      <c r="BF551" s="141">
        <f>IF(N551="snížená",J551,0)</f>
        <v>0</v>
      </c>
      <c r="BG551" s="141">
        <f>IF(N551="zákl. přenesená",J551,0)</f>
        <v>0</v>
      </c>
      <c r="BH551" s="141">
        <f>IF(N551="sníž. přenesená",J551,0)</f>
        <v>0</v>
      </c>
      <c r="BI551" s="141">
        <f>IF(N551="nulová",J551,0)</f>
        <v>0</v>
      </c>
      <c r="BJ551" s="17" t="s">
        <v>83</v>
      </c>
      <c r="BK551" s="141">
        <f>ROUND(I551*H551,2)</f>
        <v>0</v>
      </c>
      <c r="BL551" s="17" t="s">
        <v>687</v>
      </c>
      <c r="BM551" s="140" t="s">
        <v>1232</v>
      </c>
    </row>
    <row r="552" spans="2:65" s="1" customFormat="1" ht="11.25">
      <c r="B552" s="32"/>
      <c r="D552" s="142" t="s">
        <v>147</v>
      </c>
      <c r="F552" s="143" t="s">
        <v>1233</v>
      </c>
      <c r="I552" s="144"/>
      <c r="L552" s="32"/>
      <c r="M552" s="145"/>
      <c r="T552" s="53"/>
      <c r="AT552" s="17" t="s">
        <v>147</v>
      </c>
      <c r="AU552" s="17" t="s">
        <v>85</v>
      </c>
    </row>
    <row r="553" spans="2:65" s="1" customFormat="1" ht="19.5">
      <c r="B553" s="32"/>
      <c r="D553" s="142" t="s">
        <v>339</v>
      </c>
      <c r="F553" s="184" t="s">
        <v>690</v>
      </c>
      <c r="I553" s="144"/>
      <c r="L553" s="32"/>
      <c r="M553" s="145"/>
      <c r="T553" s="53"/>
      <c r="AT553" s="17" t="s">
        <v>339</v>
      </c>
      <c r="AU553" s="17" t="s">
        <v>85</v>
      </c>
    </row>
    <row r="554" spans="2:65" s="1" customFormat="1" ht="16.5" customHeight="1">
      <c r="B554" s="32"/>
      <c r="C554" s="129" t="s">
        <v>1234</v>
      </c>
      <c r="D554" s="129" t="s">
        <v>141</v>
      </c>
      <c r="E554" s="130" t="s">
        <v>1235</v>
      </c>
      <c r="F554" s="131" t="s">
        <v>1236</v>
      </c>
      <c r="G554" s="132" t="s">
        <v>144</v>
      </c>
      <c r="H554" s="133">
        <v>1</v>
      </c>
      <c r="I554" s="134"/>
      <c r="J554" s="135">
        <f>ROUND(I554*H554,2)</f>
        <v>0</v>
      </c>
      <c r="K554" s="131" t="s">
        <v>19</v>
      </c>
      <c r="L554" s="32"/>
      <c r="M554" s="136" t="s">
        <v>19</v>
      </c>
      <c r="N554" s="137" t="s">
        <v>47</v>
      </c>
      <c r="P554" s="138">
        <f>O554*H554</f>
        <v>0</v>
      </c>
      <c r="Q554" s="138">
        <v>0</v>
      </c>
      <c r="R554" s="138">
        <f>Q554*H554</f>
        <v>0</v>
      </c>
      <c r="S554" s="138">
        <v>0</v>
      </c>
      <c r="T554" s="139">
        <f>S554*H554</f>
        <v>0</v>
      </c>
      <c r="AR554" s="140" t="s">
        <v>687</v>
      </c>
      <c r="AT554" s="140" t="s">
        <v>141</v>
      </c>
      <c r="AU554" s="140" t="s">
        <v>85</v>
      </c>
      <c r="AY554" s="17" t="s">
        <v>140</v>
      </c>
      <c r="BE554" s="141">
        <f>IF(N554="základní",J554,0)</f>
        <v>0</v>
      </c>
      <c r="BF554" s="141">
        <f>IF(N554="snížená",J554,0)</f>
        <v>0</v>
      </c>
      <c r="BG554" s="141">
        <f>IF(N554="zákl. přenesená",J554,0)</f>
        <v>0</v>
      </c>
      <c r="BH554" s="141">
        <f>IF(N554="sníž. přenesená",J554,0)</f>
        <v>0</v>
      </c>
      <c r="BI554" s="141">
        <f>IF(N554="nulová",J554,0)</f>
        <v>0</v>
      </c>
      <c r="BJ554" s="17" t="s">
        <v>83</v>
      </c>
      <c r="BK554" s="141">
        <f>ROUND(I554*H554,2)</f>
        <v>0</v>
      </c>
      <c r="BL554" s="17" t="s">
        <v>687</v>
      </c>
      <c r="BM554" s="140" t="s">
        <v>1237</v>
      </c>
    </row>
    <row r="555" spans="2:65" s="1" customFormat="1" ht="11.25">
      <c r="B555" s="32"/>
      <c r="D555" s="142" t="s">
        <v>147</v>
      </c>
      <c r="F555" s="143" t="s">
        <v>1236</v>
      </c>
      <c r="I555" s="144"/>
      <c r="L555" s="32"/>
      <c r="M555" s="145"/>
      <c r="T555" s="53"/>
      <c r="AT555" s="17" t="s">
        <v>147</v>
      </c>
      <c r="AU555" s="17" t="s">
        <v>85</v>
      </c>
    </row>
    <row r="556" spans="2:65" s="1" customFormat="1" ht="19.5">
      <c r="B556" s="32"/>
      <c r="D556" s="142" t="s">
        <v>339</v>
      </c>
      <c r="F556" s="184" t="s">
        <v>690</v>
      </c>
      <c r="I556" s="144"/>
      <c r="L556" s="32"/>
      <c r="M556" s="145"/>
      <c r="T556" s="53"/>
      <c r="AT556" s="17" t="s">
        <v>339</v>
      </c>
      <c r="AU556" s="17" t="s">
        <v>85</v>
      </c>
    </row>
    <row r="557" spans="2:65" s="11" customFormat="1" ht="25.9" customHeight="1">
      <c r="B557" s="119"/>
      <c r="D557" s="120" t="s">
        <v>75</v>
      </c>
      <c r="E557" s="121" t="s">
        <v>139</v>
      </c>
      <c r="F557" s="121" t="s">
        <v>1238</v>
      </c>
      <c r="I557" s="122"/>
      <c r="J557" s="123">
        <f>BK557</f>
        <v>0</v>
      </c>
      <c r="L557" s="119"/>
      <c r="M557" s="124"/>
      <c r="P557" s="125">
        <f>P558+P562+P577+P584+P591</f>
        <v>0</v>
      </c>
      <c r="R557" s="125">
        <f>R558+R562+R577+R584+R591</f>
        <v>0</v>
      </c>
      <c r="T557" s="126">
        <f>T558+T562+T577+T584+T591</f>
        <v>0</v>
      </c>
      <c r="AR557" s="120" t="s">
        <v>139</v>
      </c>
      <c r="AT557" s="127" t="s">
        <v>75</v>
      </c>
      <c r="AU557" s="127" t="s">
        <v>76</v>
      </c>
      <c r="AY557" s="120" t="s">
        <v>140</v>
      </c>
      <c r="BK557" s="128">
        <f>BK558+BK562+BK577+BK584+BK591</f>
        <v>0</v>
      </c>
    </row>
    <row r="558" spans="2:65" s="11" customFormat="1" ht="22.9" customHeight="1">
      <c r="B558" s="119"/>
      <c r="D558" s="120" t="s">
        <v>75</v>
      </c>
      <c r="E558" s="146" t="s">
        <v>1239</v>
      </c>
      <c r="F558" s="146" t="s">
        <v>1240</v>
      </c>
      <c r="I558" s="122"/>
      <c r="J558" s="147">
        <f>BK558</f>
        <v>0</v>
      </c>
      <c r="L558" s="119"/>
      <c r="M558" s="124"/>
      <c r="P558" s="125">
        <f>SUM(P559:P561)</f>
        <v>0</v>
      </c>
      <c r="R558" s="125">
        <f>SUM(R559:R561)</f>
        <v>0</v>
      </c>
      <c r="T558" s="126">
        <f>SUM(T559:T561)</f>
        <v>0</v>
      </c>
      <c r="AR558" s="120" t="s">
        <v>139</v>
      </c>
      <c r="AT558" s="127" t="s">
        <v>75</v>
      </c>
      <c r="AU558" s="127" t="s">
        <v>83</v>
      </c>
      <c r="AY558" s="120" t="s">
        <v>140</v>
      </c>
      <c r="BK558" s="128">
        <f>SUM(BK559:BK561)</f>
        <v>0</v>
      </c>
    </row>
    <row r="559" spans="2:65" s="1" customFormat="1" ht="16.5" customHeight="1">
      <c r="B559" s="32"/>
      <c r="C559" s="129" t="s">
        <v>1241</v>
      </c>
      <c r="D559" s="129" t="s">
        <v>141</v>
      </c>
      <c r="E559" s="130" t="s">
        <v>1242</v>
      </c>
      <c r="F559" s="131" t="s">
        <v>1243</v>
      </c>
      <c r="G559" s="132" t="s">
        <v>144</v>
      </c>
      <c r="H559" s="133">
        <v>1</v>
      </c>
      <c r="I559" s="134"/>
      <c r="J559" s="135">
        <f>ROUND(I559*H559,2)</f>
        <v>0</v>
      </c>
      <c r="K559" s="131" t="s">
        <v>19</v>
      </c>
      <c r="L559" s="32"/>
      <c r="M559" s="136" t="s">
        <v>19</v>
      </c>
      <c r="N559" s="137" t="s">
        <v>47</v>
      </c>
      <c r="P559" s="138">
        <f>O559*H559</f>
        <v>0</v>
      </c>
      <c r="Q559" s="138">
        <v>0</v>
      </c>
      <c r="R559" s="138">
        <f>Q559*H559</f>
        <v>0</v>
      </c>
      <c r="S559" s="138">
        <v>0</v>
      </c>
      <c r="T559" s="139">
        <f>S559*H559</f>
        <v>0</v>
      </c>
      <c r="AR559" s="140" t="s">
        <v>687</v>
      </c>
      <c r="AT559" s="140" t="s">
        <v>141</v>
      </c>
      <c r="AU559" s="140" t="s">
        <v>85</v>
      </c>
      <c r="AY559" s="17" t="s">
        <v>140</v>
      </c>
      <c r="BE559" s="141">
        <f>IF(N559="základní",J559,0)</f>
        <v>0</v>
      </c>
      <c r="BF559" s="141">
        <f>IF(N559="snížená",J559,0)</f>
        <v>0</v>
      </c>
      <c r="BG559" s="141">
        <f>IF(N559="zákl. přenesená",J559,0)</f>
        <v>0</v>
      </c>
      <c r="BH559" s="141">
        <f>IF(N559="sníž. přenesená",J559,0)</f>
        <v>0</v>
      </c>
      <c r="BI559" s="141">
        <f>IF(N559="nulová",J559,0)</f>
        <v>0</v>
      </c>
      <c r="BJ559" s="17" t="s">
        <v>83</v>
      </c>
      <c r="BK559" s="141">
        <f>ROUND(I559*H559,2)</f>
        <v>0</v>
      </c>
      <c r="BL559" s="17" t="s">
        <v>687</v>
      </c>
      <c r="BM559" s="140" t="s">
        <v>1244</v>
      </c>
    </row>
    <row r="560" spans="2:65" s="1" customFormat="1" ht="11.25">
      <c r="B560" s="32"/>
      <c r="D560" s="142" t="s">
        <v>147</v>
      </c>
      <c r="F560" s="143" t="s">
        <v>1245</v>
      </c>
      <c r="I560" s="144"/>
      <c r="L560" s="32"/>
      <c r="M560" s="145"/>
      <c r="T560" s="53"/>
      <c r="AT560" s="17" t="s">
        <v>147</v>
      </c>
      <c r="AU560" s="17" t="s">
        <v>85</v>
      </c>
    </row>
    <row r="561" spans="2:65" s="1" customFormat="1" ht="19.5">
      <c r="B561" s="32"/>
      <c r="D561" s="142" t="s">
        <v>339</v>
      </c>
      <c r="F561" s="184" t="s">
        <v>690</v>
      </c>
      <c r="I561" s="144"/>
      <c r="L561" s="32"/>
      <c r="M561" s="145"/>
      <c r="T561" s="53"/>
      <c r="AT561" s="17" t="s">
        <v>339</v>
      </c>
      <c r="AU561" s="17" t="s">
        <v>85</v>
      </c>
    </row>
    <row r="562" spans="2:65" s="11" customFormat="1" ht="22.9" customHeight="1">
      <c r="B562" s="119"/>
      <c r="D562" s="120" t="s">
        <v>75</v>
      </c>
      <c r="E562" s="146" t="s">
        <v>1246</v>
      </c>
      <c r="F562" s="146" t="s">
        <v>1247</v>
      </c>
      <c r="I562" s="122"/>
      <c r="J562" s="147">
        <f>BK562</f>
        <v>0</v>
      </c>
      <c r="L562" s="119"/>
      <c r="M562" s="124"/>
      <c r="P562" s="125">
        <f>P563+P570</f>
        <v>0</v>
      </c>
      <c r="R562" s="125">
        <f>R563+R570</f>
        <v>0</v>
      </c>
      <c r="T562" s="126">
        <f>T563+T570</f>
        <v>0</v>
      </c>
      <c r="AR562" s="120" t="s">
        <v>139</v>
      </c>
      <c r="AT562" s="127" t="s">
        <v>75</v>
      </c>
      <c r="AU562" s="127" t="s">
        <v>83</v>
      </c>
      <c r="AY562" s="120" t="s">
        <v>140</v>
      </c>
      <c r="BK562" s="128">
        <f>BK563+BK570</f>
        <v>0</v>
      </c>
    </row>
    <row r="563" spans="2:65" s="11" customFormat="1" ht="20.85" customHeight="1">
      <c r="B563" s="119"/>
      <c r="D563" s="120" t="s">
        <v>75</v>
      </c>
      <c r="E563" s="146" t="s">
        <v>1248</v>
      </c>
      <c r="F563" s="146" t="s">
        <v>1249</v>
      </c>
      <c r="I563" s="122"/>
      <c r="J563" s="147">
        <f>BK563</f>
        <v>0</v>
      </c>
      <c r="L563" s="119"/>
      <c r="M563" s="124"/>
      <c r="P563" s="125">
        <f>SUM(P564:P569)</f>
        <v>0</v>
      </c>
      <c r="R563" s="125">
        <f>SUM(R564:R569)</f>
        <v>0</v>
      </c>
      <c r="T563" s="126">
        <f>SUM(T564:T569)</f>
        <v>0</v>
      </c>
      <c r="AR563" s="120" t="s">
        <v>139</v>
      </c>
      <c r="AT563" s="127" t="s">
        <v>75</v>
      </c>
      <c r="AU563" s="127" t="s">
        <v>85</v>
      </c>
      <c r="AY563" s="120" t="s">
        <v>140</v>
      </c>
      <c r="BK563" s="128">
        <f>SUM(BK564:BK569)</f>
        <v>0</v>
      </c>
    </row>
    <row r="564" spans="2:65" s="1" customFormat="1" ht="16.5" customHeight="1">
      <c r="B564" s="32"/>
      <c r="C564" s="129" t="s">
        <v>1250</v>
      </c>
      <c r="D564" s="129" t="s">
        <v>141</v>
      </c>
      <c r="E564" s="130" t="s">
        <v>1251</v>
      </c>
      <c r="F564" s="131" t="s">
        <v>1252</v>
      </c>
      <c r="G564" s="132" t="s">
        <v>144</v>
      </c>
      <c r="H564" s="133">
        <v>1</v>
      </c>
      <c r="I564" s="134"/>
      <c r="J564" s="135">
        <f>ROUND(I564*H564,2)</f>
        <v>0</v>
      </c>
      <c r="K564" s="131" t="s">
        <v>19</v>
      </c>
      <c r="L564" s="32"/>
      <c r="M564" s="136" t="s">
        <v>19</v>
      </c>
      <c r="N564" s="137" t="s">
        <v>47</v>
      </c>
      <c r="P564" s="138">
        <f>O564*H564</f>
        <v>0</v>
      </c>
      <c r="Q564" s="138">
        <v>0</v>
      </c>
      <c r="R564" s="138">
        <f>Q564*H564</f>
        <v>0</v>
      </c>
      <c r="S564" s="138">
        <v>0</v>
      </c>
      <c r="T564" s="139">
        <f>S564*H564</f>
        <v>0</v>
      </c>
      <c r="AR564" s="140" t="s">
        <v>687</v>
      </c>
      <c r="AT564" s="140" t="s">
        <v>141</v>
      </c>
      <c r="AU564" s="140" t="s">
        <v>153</v>
      </c>
      <c r="AY564" s="17" t="s">
        <v>140</v>
      </c>
      <c r="BE564" s="141">
        <f>IF(N564="základní",J564,0)</f>
        <v>0</v>
      </c>
      <c r="BF564" s="141">
        <f>IF(N564="snížená",J564,0)</f>
        <v>0</v>
      </c>
      <c r="BG564" s="141">
        <f>IF(N564="zákl. přenesená",J564,0)</f>
        <v>0</v>
      </c>
      <c r="BH564" s="141">
        <f>IF(N564="sníž. přenesená",J564,0)</f>
        <v>0</v>
      </c>
      <c r="BI564" s="141">
        <f>IF(N564="nulová",J564,0)</f>
        <v>0</v>
      </c>
      <c r="BJ564" s="17" t="s">
        <v>83</v>
      </c>
      <c r="BK564" s="141">
        <f>ROUND(I564*H564,2)</f>
        <v>0</v>
      </c>
      <c r="BL564" s="17" t="s">
        <v>687</v>
      </c>
      <c r="BM564" s="140" t="s">
        <v>1253</v>
      </c>
    </row>
    <row r="565" spans="2:65" s="1" customFormat="1" ht="11.25">
      <c r="B565" s="32"/>
      <c r="D565" s="142" t="s">
        <v>147</v>
      </c>
      <c r="F565" s="143" t="s">
        <v>1252</v>
      </c>
      <c r="I565" s="144"/>
      <c r="L565" s="32"/>
      <c r="M565" s="145"/>
      <c r="T565" s="53"/>
      <c r="AT565" s="17" t="s">
        <v>147</v>
      </c>
      <c r="AU565" s="17" t="s">
        <v>153</v>
      </c>
    </row>
    <row r="566" spans="2:65" s="1" customFormat="1" ht="19.5">
      <c r="B566" s="32"/>
      <c r="D566" s="142" t="s">
        <v>339</v>
      </c>
      <c r="F566" s="184" t="s">
        <v>690</v>
      </c>
      <c r="I566" s="144"/>
      <c r="L566" s="32"/>
      <c r="M566" s="145"/>
      <c r="T566" s="53"/>
      <c r="AT566" s="17" t="s">
        <v>339</v>
      </c>
      <c r="AU566" s="17" t="s">
        <v>153</v>
      </c>
    </row>
    <row r="567" spans="2:65" s="1" customFormat="1" ht="16.5" customHeight="1">
      <c r="B567" s="32"/>
      <c r="C567" s="129" t="s">
        <v>1254</v>
      </c>
      <c r="D567" s="129" t="s">
        <v>141</v>
      </c>
      <c r="E567" s="130" t="s">
        <v>1255</v>
      </c>
      <c r="F567" s="131" t="s">
        <v>1113</v>
      </c>
      <c r="G567" s="132" t="s">
        <v>144</v>
      </c>
      <c r="H567" s="133">
        <v>1</v>
      </c>
      <c r="I567" s="134"/>
      <c r="J567" s="135">
        <f>ROUND(I567*H567,2)</f>
        <v>0</v>
      </c>
      <c r="K567" s="131" t="s">
        <v>19</v>
      </c>
      <c r="L567" s="32"/>
      <c r="M567" s="136" t="s">
        <v>19</v>
      </c>
      <c r="N567" s="137" t="s">
        <v>47</v>
      </c>
      <c r="P567" s="138">
        <f>O567*H567</f>
        <v>0</v>
      </c>
      <c r="Q567" s="138">
        <v>0</v>
      </c>
      <c r="R567" s="138">
        <f>Q567*H567</f>
        <v>0</v>
      </c>
      <c r="S567" s="138">
        <v>0</v>
      </c>
      <c r="T567" s="139">
        <f>S567*H567</f>
        <v>0</v>
      </c>
      <c r="AR567" s="140" t="s">
        <v>687</v>
      </c>
      <c r="AT567" s="140" t="s">
        <v>141</v>
      </c>
      <c r="AU567" s="140" t="s">
        <v>153</v>
      </c>
      <c r="AY567" s="17" t="s">
        <v>140</v>
      </c>
      <c r="BE567" s="141">
        <f>IF(N567="základní",J567,0)</f>
        <v>0</v>
      </c>
      <c r="BF567" s="141">
        <f>IF(N567="snížená",J567,0)</f>
        <v>0</v>
      </c>
      <c r="BG567" s="141">
        <f>IF(N567="zákl. přenesená",J567,0)</f>
        <v>0</v>
      </c>
      <c r="BH567" s="141">
        <f>IF(N567="sníž. přenesená",J567,0)</f>
        <v>0</v>
      </c>
      <c r="BI567" s="141">
        <f>IF(N567="nulová",J567,0)</f>
        <v>0</v>
      </c>
      <c r="BJ567" s="17" t="s">
        <v>83</v>
      </c>
      <c r="BK567" s="141">
        <f>ROUND(I567*H567,2)</f>
        <v>0</v>
      </c>
      <c r="BL567" s="17" t="s">
        <v>687</v>
      </c>
      <c r="BM567" s="140" t="s">
        <v>1256</v>
      </c>
    </row>
    <row r="568" spans="2:65" s="1" customFormat="1" ht="11.25">
      <c r="B568" s="32"/>
      <c r="D568" s="142" t="s">
        <v>147</v>
      </c>
      <c r="F568" s="143" t="s">
        <v>1115</v>
      </c>
      <c r="I568" s="144"/>
      <c r="L568" s="32"/>
      <c r="M568" s="145"/>
      <c r="T568" s="53"/>
      <c r="AT568" s="17" t="s">
        <v>147</v>
      </c>
      <c r="AU568" s="17" t="s">
        <v>153</v>
      </c>
    </row>
    <row r="569" spans="2:65" s="1" customFormat="1" ht="19.5">
      <c r="B569" s="32"/>
      <c r="D569" s="142" t="s">
        <v>339</v>
      </c>
      <c r="F569" s="184" t="s">
        <v>690</v>
      </c>
      <c r="I569" s="144"/>
      <c r="L569" s="32"/>
      <c r="M569" s="145"/>
      <c r="T569" s="53"/>
      <c r="AT569" s="17" t="s">
        <v>339</v>
      </c>
      <c r="AU569" s="17" t="s">
        <v>153</v>
      </c>
    </row>
    <row r="570" spans="2:65" s="11" customFormat="1" ht="20.85" customHeight="1">
      <c r="B570" s="119"/>
      <c r="D570" s="120" t="s">
        <v>75</v>
      </c>
      <c r="E570" s="146" t="s">
        <v>1257</v>
      </c>
      <c r="F570" s="146" t="s">
        <v>1258</v>
      </c>
      <c r="I570" s="122"/>
      <c r="J570" s="147">
        <f>BK570</f>
        <v>0</v>
      </c>
      <c r="L570" s="119"/>
      <c r="M570" s="124"/>
      <c r="P570" s="125">
        <f>SUM(P571:P576)</f>
        <v>0</v>
      </c>
      <c r="R570" s="125">
        <f>SUM(R571:R576)</f>
        <v>0</v>
      </c>
      <c r="T570" s="126">
        <f>SUM(T571:T576)</f>
        <v>0</v>
      </c>
      <c r="AR570" s="120" t="s">
        <v>139</v>
      </c>
      <c r="AT570" s="127" t="s">
        <v>75</v>
      </c>
      <c r="AU570" s="127" t="s">
        <v>85</v>
      </c>
      <c r="AY570" s="120" t="s">
        <v>140</v>
      </c>
      <c r="BK570" s="128">
        <f>SUM(BK571:BK576)</f>
        <v>0</v>
      </c>
    </row>
    <row r="571" spans="2:65" s="1" customFormat="1" ht="16.5" customHeight="1">
      <c r="B571" s="32"/>
      <c r="C571" s="129" t="s">
        <v>1259</v>
      </c>
      <c r="D571" s="129" t="s">
        <v>141</v>
      </c>
      <c r="E571" s="130" t="s">
        <v>1260</v>
      </c>
      <c r="F571" s="131" t="s">
        <v>1261</v>
      </c>
      <c r="G571" s="132" t="s">
        <v>144</v>
      </c>
      <c r="H571" s="133">
        <v>1</v>
      </c>
      <c r="I571" s="134"/>
      <c r="J571" s="135">
        <f>ROUND(I571*H571,2)</f>
        <v>0</v>
      </c>
      <c r="K571" s="131" t="s">
        <v>19</v>
      </c>
      <c r="L571" s="32"/>
      <c r="M571" s="136" t="s">
        <v>19</v>
      </c>
      <c r="N571" s="137" t="s">
        <v>47</v>
      </c>
      <c r="P571" s="138">
        <f>O571*H571</f>
        <v>0</v>
      </c>
      <c r="Q571" s="138">
        <v>0</v>
      </c>
      <c r="R571" s="138">
        <f>Q571*H571</f>
        <v>0</v>
      </c>
      <c r="S571" s="138">
        <v>0</v>
      </c>
      <c r="T571" s="139">
        <f>S571*H571</f>
        <v>0</v>
      </c>
      <c r="AR571" s="140" t="s">
        <v>687</v>
      </c>
      <c r="AT571" s="140" t="s">
        <v>141</v>
      </c>
      <c r="AU571" s="140" t="s">
        <v>153</v>
      </c>
      <c r="AY571" s="17" t="s">
        <v>140</v>
      </c>
      <c r="BE571" s="141">
        <f>IF(N571="základní",J571,0)</f>
        <v>0</v>
      </c>
      <c r="BF571" s="141">
        <f>IF(N571="snížená",J571,0)</f>
        <v>0</v>
      </c>
      <c r="BG571" s="141">
        <f>IF(N571="zákl. přenesená",J571,0)</f>
        <v>0</v>
      </c>
      <c r="BH571" s="141">
        <f>IF(N571="sníž. přenesená",J571,0)</f>
        <v>0</v>
      </c>
      <c r="BI571" s="141">
        <f>IF(N571="nulová",J571,0)</f>
        <v>0</v>
      </c>
      <c r="BJ571" s="17" t="s">
        <v>83</v>
      </c>
      <c r="BK571" s="141">
        <f>ROUND(I571*H571,2)</f>
        <v>0</v>
      </c>
      <c r="BL571" s="17" t="s">
        <v>687</v>
      </c>
      <c r="BM571" s="140" t="s">
        <v>1262</v>
      </c>
    </row>
    <row r="572" spans="2:65" s="1" customFormat="1" ht="11.25">
      <c r="B572" s="32"/>
      <c r="D572" s="142" t="s">
        <v>147</v>
      </c>
      <c r="F572" s="143" t="s">
        <v>1261</v>
      </c>
      <c r="I572" s="144"/>
      <c r="L572" s="32"/>
      <c r="M572" s="145"/>
      <c r="T572" s="53"/>
      <c r="AT572" s="17" t="s">
        <v>147</v>
      </c>
      <c r="AU572" s="17" t="s">
        <v>153</v>
      </c>
    </row>
    <row r="573" spans="2:65" s="1" customFormat="1" ht="19.5">
      <c r="B573" s="32"/>
      <c r="D573" s="142" t="s">
        <v>339</v>
      </c>
      <c r="F573" s="184" t="s">
        <v>690</v>
      </c>
      <c r="I573" s="144"/>
      <c r="L573" s="32"/>
      <c r="M573" s="145"/>
      <c r="T573" s="53"/>
      <c r="AT573" s="17" t="s">
        <v>339</v>
      </c>
      <c r="AU573" s="17" t="s">
        <v>153</v>
      </c>
    </row>
    <row r="574" spans="2:65" s="1" customFormat="1" ht="16.5" customHeight="1">
      <c r="B574" s="32"/>
      <c r="C574" s="129" t="s">
        <v>1263</v>
      </c>
      <c r="D574" s="129" t="s">
        <v>141</v>
      </c>
      <c r="E574" s="130" t="s">
        <v>1264</v>
      </c>
      <c r="F574" s="131" t="s">
        <v>1113</v>
      </c>
      <c r="G574" s="132" t="s">
        <v>144</v>
      </c>
      <c r="H574" s="133">
        <v>1</v>
      </c>
      <c r="I574" s="134"/>
      <c r="J574" s="135">
        <f>ROUND(I574*H574,2)</f>
        <v>0</v>
      </c>
      <c r="K574" s="131" t="s">
        <v>19</v>
      </c>
      <c r="L574" s="32"/>
      <c r="M574" s="136" t="s">
        <v>19</v>
      </c>
      <c r="N574" s="137" t="s">
        <v>47</v>
      </c>
      <c r="P574" s="138">
        <f>O574*H574</f>
        <v>0</v>
      </c>
      <c r="Q574" s="138">
        <v>0</v>
      </c>
      <c r="R574" s="138">
        <f>Q574*H574</f>
        <v>0</v>
      </c>
      <c r="S574" s="138">
        <v>0</v>
      </c>
      <c r="T574" s="139">
        <f>S574*H574</f>
        <v>0</v>
      </c>
      <c r="AR574" s="140" t="s">
        <v>687</v>
      </c>
      <c r="AT574" s="140" t="s">
        <v>141</v>
      </c>
      <c r="AU574" s="140" t="s">
        <v>153</v>
      </c>
      <c r="AY574" s="17" t="s">
        <v>140</v>
      </c>
      <c r="BE574" s="141">
        <f>IF(N574="základní",J574,0)</f>
        <v>0</v>
      </c>
      <c r="BF574" s="141">
        <f>IF(N574="snížená",J574,0)</f>
        <v>0</v>
      </c>
      <c r="BG574" s="141">
        <f>IF(N574="zákl. přenesená",J574,0)</f>
        <v>0</v>
      </c>
      <c r="BH574" s="141">
        <f>IF(N574="sníž. přenesená",J574,0)</f>
        <v>0</v>
      </c>
      <c r="BI574" s="141">
        <f>IF(N574="nulová",J574,0)</f>
        <v>0</v>
      </c>
      <c r="BJ574" s="17" t="s">
        <v>83</v>
      </c>
      <c r="BK574" s="141">
        <f>ROUND(I574*H574,2)</f>
        <v>0</v>
      </c>
      <c r="BL574" s="17" t="s">
        <v>687</v>
      </c>
      <c r="BM574" s="140" t="s">
        <v>1265</v>
      </c>
    </row>
    <row r="575" spans="2:65" s="1" customFormat="1" ht="11.25">
      <c r="B575" s="32"/>
      <c r="D575" s="142" t="s">
        <v>147</v>
      </c>
      <c r="F575" s="143" t="s">
        <v>1115</v>
      </c>
      <c r="I575" s="144"/>
      <c r="L575" s="32"/>
      <c r="M575" s="145"/>
      <c r="T575" s="53"/>
      <c r="AT575" s="17" t="s">
        <v>147</v>
      </c>
      <c r="AU575" s="17" t="s">
        <v>153</v>
      </c>
    </row>
    <row r="576" spans="2:65" s="1" customFormat="1" ht="19.5">
      <c r="B576" s="32"/>
      <c r="D576" s="142" t="s">
        <v>339</v>
      </c>
      <c r="F576" s="184" t="s">
        <v>690</v>
      </c>
      <c r="I576" s="144"/>
      <c r="L576" s="32"/>
      <c r="M576" s="145"/>
      <c r="T576" s="53"/>
      <c r="AT576" s="17" t="s">
        <v>339</v>
      </c>
      <c r="AU576" s="17" t="s">
        <v>153</v>
      </c>
    </row>
    <row r="577" spans="2:65" s="11" customFormat="1" ht="22.9" customHeight="1">
      <c r="B577" s="119"/>
      <c r="D577" s="120" t="s">
        <v>75</v>
      </c>
      <c r="E577" s="146" t="s">
        <v>1266</v>
      </c>
      <c r="F577" s="146" t="s">
        <v>1267</v>
      </c>
      <c r="I577" s="122"/>
      <c r="J577" s="147">
        <f>BK577</f>
        <v>0</v>
      </c>
      <c r="L577" s="119"/>
      <c r="M577" s="124"/>
      <c r="P577" s="125">
        <f>SUM(P578:P583)</f>
        <v>0</v>
      </c>
      <c r="R577" s="125">
        <f>SUM(R578:R583)</f>
        <v>0</v>
      </c>
      <c r="T577" s="126">
        <f>SUM(T578:T583)</f>
        <v>0</v>
      </c>
      <c r="AR577" s="120" t="s">
        <v>139</v>
      </c>
      <c r="AT577" s="127" t="s">
        <v>75</v>
      </c>
      <c r="AU577" s="127" t="s">
        <v>83</v>
      </c>
      <c r="AY577" s="120" t="s">
        <v>140</v>
      </c>
      <c r="BK577" s="128">
        <f>SUM(BK578:BK583)</f>
        <v>0</v>
      </c>
    </row>
    <row r="578" spans="2:65" s="1" customFormat="1" ht="16.5" customHeight="1">
      <c r="B578" s="32"/>
      <c r="C578" s="129" t="s">
        <v>1268</v>
      </c>
      <c r="D578" s="129" t="s">
        <v>141</v>
      </c>
      <c r="E578" s="130" t="s">
        <v>1269</v>
      </c>
      <c r="F578" s="131" t="s">
        <v>1270</v>
      </c>
      <c r="G578" s="132" t="s">
        <v>144</v>
      </c>
      <c r="H578" s="133">
        <v>1</v>
      </c>
      <c r="I578" s="134"/>
      <c r="J578" s="135">
        <f>ROUND(I578*H578,2)</f>
        <v>0</v>
      </c>
      <c r="K578" s="131" t="s">
        <v>19</v>
      </c>
      <c r="L578" s="32"/>
      <c r="M578" s="136" t="s">
        <v>19</v>
      </c>
      <c r="N578" s="137" t="s">
        <v>47</v>
      </c>
      <c r="P578" s="138">
        <f>O578*H578</f>
        <v>0</v>
      </c>
      <c r="Q578" s="138">
        <v>0</v>
      </c>
      <c r="R578" s="138">
        <f>Q578*H578</f>
        <v>0</v>
      </c>
      <c r="S578" s="138">
        <v>0</v>
      </c>
      <c r="T578" s="139">
        <f>S578*H578</f>
        <v>0</v>
      </c>
      <c r="AR578" s="140" t="s">
        <v>687</v>
      </c>
      <c r="AT578" s="140" t="s">
        <v>141</v>
      </c>
      <c r="AU578" s="140" t="s">
        <v>85</v>
      </c>
      <c r="AY578" s="17" t="s">
        <v>140</v>
      </c>
      <c r="BE578" s="141">
        <f>IF(N578="základní",J578,0)</f>
        <v>0</v>
      </c>
      <c r="BF578" s="141">
        <f>IF(N578="snížená",J578,0)</f>
        <v>0</v>
      </c>
      <c r="BG578" s="141">
        <f>IF(N578="zákl. přenesená",J578,0)</f>
        <v>0</v>
      </c>
      <c r="BH578" s="141">
        <f>IF(N578="sníž. přenesená",J578,0)</f>
        <v>0</v>
      </c>
      <c r="BI578" s="141">
        <f>IF(N578="nulová",J578,0)</f>
        <v>0</v>
      </c>
      <c r="BJ578" s="17" t="s">
        <v>83</v>
      </c>
      <c r="BK578" s="141">
        <f>ROUND(I578*H578,2)</f>
        <v>0</v>
      </c>
      <c r="BL578" s="17" t="s">
        <v>687</v>
      </c>
      <c r="BM578" s="140" t="s">
        <v>1271</v>
      </c>
    </row>
    <row r="579" spans="2:65" s="1" customFormat="1" ht="11.25">
      <c r="B579" s="32"/>
      <c r="D579" s="142" t="s">
        <v>147</v>
      </c>
      <c r="F579" s="143" t="s">
        <v>1272</v>
      </c>
      <c r="I579" s="144"/>
      <c r="L579" s="32"/>
      <c r="M579" s="145"/>
      <c r="T579" s="53"/>
      <c r="AT579" s="17" t="s">
        <v>147</v>
      </c>
      <c r="AU579" s="17" t="s">
        <v>85</v>
      </c>
    </row>
    <row r="580" spans="2:65" s="1" customFormat="1" ht="19.5">
      <c r="B580" s="32"/>
      <c r="D580" s="142" t="s">
        <v>339</v>
      </c>
      <c r="F580" s="184" t="s">
        <v>690</v>
      </c>
      <c r="I580" s="144"/>
      <c r="L580" s="32"/>
      <c r="M580" s="145"/>
      <c r="T580" s="53"/>
      <c r="AT580" s="17" t="s">
        <v>339</v>
      </c>
      <c r="AU580" s="17" t="s">
        <v>85</v>
      </c>
    </row>
    <row r="581" spans="2:65" s="1" customFormat="1" ht="16.5" customHeight="1">
      <c r="B581" s="32"/>
      <c r="C581" s="129" t="s">
        <v>1273</v>
      </c>
      <c r="D581" s="129" t="s">
        <v>141</v>
      </c>
      <c r="E581" s="130" t="s">
        <v>1274</v>
      </c>
      <c r="F581" s="131" t="s">
        <v>1275</v>
      </c>
      <c r="G581" s="132" t="s">
        <v>144</v>
      </c>
      <c r="H581" s="133">
        <v>1</v>
      </c>
      <c r="I581" s="134"/>
      <c r="J581" s="135">
        <f>ROUND(I581*H581,2)</f>
        <v>0</v>
      </c>
      <c r="K581" s="131" t="s">
        <v>19</v>
      </c>
      <c r="L581" s="32"/>
      <c r="M581" s="136" t="s">
        <v>19</v>
      </c>
      <c r="N581" s="137" t="s">
        <v>47</v>
      </c>
      <c r="P581" s="138">
        <f>O581*H581</f>
        <v>0</v>
      </c>
      <c r="Q581" s="138">
        <v>0</v>
      </c>
      <c r="R581" s="138">
        <f>Q581*H581</f>
        <v>0</v>
      </c>
      <c r="S581" s="138">
        <v>0</v>
      </c>
      <c r="T581" s="139">
        <f>S581*H581</f>
        <v>0</v>
      </c>
      <c r="AR581" s="140" t="s">
        <v>687</v>
      </c>
      <c r="AT581" s="140" t="s">
        <v>141</v>
      </c>
      <c r="AU581" s="140" t="s">
        <v>85</v>
      </c>
      <c r="AY581" s="17" t="s">
        <v>140</v>
      </c>
      <c r="BE581" s="141">
        <f>IF(N581="základní",J581,0)</f>
        <v>0</v>
      </c>
      <c r="BF581" s="141">
        <f>IF(N581="snížená",J581,0)</f>
        <v>0</v>
      </c>
      <c r="BG581" s="141">
        <f>IF(N581="zákl. přenesená",J581,0)</f>
        <v>0</v>
      </c>
      <c r="BH581" s="141">
        <f>IF(N581="sníž. přenesená",J581,0)</f>
        <v>0</v>
      </c>
      <c r="BI581" s="141">
        <f>IF(N581="nulová",J581,0)</f>
        <v>0</v>
      </c>
      <c r="BJ581" s="17" t="s">
        <v>83</v>
      </c>
      <c r="BK581" s="141">
        <f>ROUND(I581*H581,2)</f>
        <v>0</v>
      </c>
      <c r="BL581" s="17" t="s">
        <v>687</v>
      </c>
      <c r="BM581" s="140" t="s">
        <v>1276</v>
      </c>
    </row>
    <row r="582" spans="2:65" s="1" customFormat="1" ht="11.25">
      <c r="B582" s="32"/>
      <c r="D582" s="142" t="s">
        <v>147</v>
      </c>
      <c r="F582" s="143" t="s">
        <v>1277</v>
      </c>
      <c r="I582" s="144"/>
      <c r="L582" s="32"/>
      <c r="M582" s="145"/>
      <c r="T582" s="53"/>
      <c r="AT582" s="17" t="s">
        <v>147</v>
      </c>
      <c r="AU582" s="17" t="s">
        <v>85</v>
      </c>
    </row>
    <row r="583" spans="2:65" s="1" customFormat="1" ht="19.5">
      <c r="B583" s="32"/>
      <c r="D583" s="142" t="s">
        <v>339</v>
      </c>
      <c r="F583" s="184" t="s">
        <v>690</v>
      </c>
      <c r="I583" s="144"/>
      <c r="L583" s="32"/>
      <c r="M583" s="145"/>
      <c r="T583" s="53"/>
      <c r="AT583" s="17" t="s">
        <v>339</v>
      </c>
      <c r="AU583" s="17" t="s">
        <v>85</v>
      </c>
    </row>
    <row r="584" spans="2:65" s="11" customFormat="1" ht="22.9" customHeight="1">
      <c r="B584" s="119"/>
      <c r="D584" s="120" t="s">
        <v>75</v>
      </c>
      <c r="E584" s="146" t="s">
        <v>1278</v>
      </c>
      <c r="F584" s="146" t="s">
        <v>1279</v>
      </c>
      <c r="I584" s="122"/>
      <c r="J584" s="147">
        <f>BK584</f>
        <v>0</v>
      </c>
      <c r="L584" s="119"/>
      <c r="M584" s="124"/>
      <c r="P584" s="125">
        <f>SUM(P585:P590)</f>
        <v>0</v>
      </c>
      <c r="R584" s="125">
        <f>SUM(R585:R590)</f>
        <v>0</v>
      </c>
      <c r="T584" s="126">
        <f>SUM(T585:T590)</f>
        <v>0</v>
      </c>
      <c r="AR584" s="120" t="s">
        <v>139</v>
      </c>
      <c r="AT584" s="127" t="s">
        <v>75</v>
      </c>
      <c r="AU584" s="127" t="s">
        <v>83</v>
      </c>
      <c r="AY584" s="120" t="s">
        <v>140</v>
      </c>
      <c r="BK584" s="128">
        <f>SUM(BK585:BK590)</f>
        <v>0</v>
      </c>
    </row>
    <row r="585" spans="2:65" s="1" customFormat="1" ht="16.5" customHeight="1">
      <c r="B585" s="32"/>
      <c r="C585" s="129" t="s">
        <v>1280</v>
      </c>
      <c r="D585" s="129" t="s">
        <v>141</v>
      </c>
      <c r="E585" s="130" t="s">
        <v>1281</v>
      </c>
      <c r="F585" s="131" t="s">
        <v>1282</v>
      </c>
      <c r="G585" s="132" t="s">
        <v>144</v>
      </c>
      <c r="H585" s="133">
        <v>1</v>
      </c>
      <c r="I585" s="134"/>
      <c r="J585" s="135">
        <f>ROUND(I585*H585,2)</f>
        <v>0</v>
      </c>
      <c r="K585" s="131" t="s">
        <v>19</v>
      </c>
      <c r="L585" s="32"/>
      <c r="M585" s="136" t="s">
        <v>19</v>
      </c>
      <c r="N585" s="137" t="s">
        <v>47</v>
      </c>
      <c r="P585" s="138">
        <f>O585*H585</f>
        <v>0</v>
      </c>
      <c r="Q585" s="138">
        <v>0</v>
      </c>
      <c r="R585" s="138">
        <f>Q585*H585</f>
        <v>0</v>
      </c>
      <c r="S585" s="138">
        <v>0</v>
      </c>
      <c r="T585" s="139">
        <f>S585*H585</f>
        <v>0</v>
      </c>
      <c r="AR585" s="140" t="s">
        <v>687</v>
      </c>
      <c r="AT585" s="140" t="s">
        <v>141</v>
      </c>
      <c r="AU585" s="140" t="s">
        <v>85</v>
      </c>
      <c r="AY585" s="17" t="s">
        <v>140</v>
      </c>
      <c r="BE585" s="141">
        <f>IF(N585="základní",J585,0)</f>
        <v>0</v>
      </c>
      <c r="BF585" s="141">
        <f>IF(N585="snížená",J585,0)</f>
        <v>0</v>
      </c>
      <c r="BG585" s="141">
        <f>IF(N585="zákl. přenesená",J585,0)</f>
        <v>0</v>
      </c>
      <c r="BH585" s="141">
        <f>IF(N585="sníž. přenesená",J585,0)</f>
        <v>0</v>
      </c>
      <c r="BI585" s="141">
        <f>IF(N585="nulová",J585,0)</f>
        <v>0</v>
      </c>
      <c r="BJ585" s="17" t="s">
        <v>83</v>
      </c>
      <c r="BK585" s="141">
        <f>ROUND(I585*H585,2)</f>
        <v>0</v>
      </c>
      <c r="BL585" s="17" t="s">
        <v>687</v>
      </c>
      <c r="BM585" s="140" t="s">
        <v>1283</v>
      </c>
    </row>
    <row r="586" spans="2:65" s="1" customFormat="1" ht="11.25">
      <c r="B586" s="32"/>
      <c r="D586" s="142" t="s">
        <v>147</v>
      </c>
      <c r="F586" s="143" t="s">
        <v>1284</v>
      </c>
      <c r="I586" s="144"/>
      <c r="L586" s="32"/>
      <c r="M586" s="145"/>
      <c r="T586" s="53"/>
      <c r="AT586" s="17" t="s">
        <v>147</v>
      </c>
      <c r="AU586" s="17" t="s">
        <v>85</v>
      </c>
    </row>
    <row r="587" spans="2:65" s="1" customFormat="1" ht="19.5">
      <c r="B587" s="32"/>
      <c r="D587" s="142" t="s">
        <v>339</v>
      </c>
      <c r="F587" s="184" t="s">
        <v>690</v>
      </c>
      <c r="I587" s="144"/>
      <c r="L587" s="32"/>
      <c r="M587" s="145"/>
      <c r="T587" s="53"/>
      <c r="AT587" s="17" t="s">
        <v>339</v>
      </c>
      <c r="AU587" s="17" t="s">
        <v>85</v>
      </c>
    </row>
    <row r="588" spans="2:65" s="1" customFormat="1" ht="16.5" customHeight="1">
      <c r="B588" s="32"/>
      <c r="C588" s="129" t="s">
        <v>1285</v>
      </c>
      <c r="D588" s="129" t="s">
        <v>141</v>
      </c>
      <c r="E588" s="130" t="s">
        <v>1286</v>
      </c>
      <c r="F588" s="131" t="s">
        <v>1287</v>
      </c>
      <c r="G588" s="132" t="s">
        <v>182</v>
      </c>
      <c r="H588" s="133">
        <v>10</v>
      </c>
      <c r="I588" s="134"/>
      <c r="J588" s="135">
        <f>ROUND(I588*H588,2)</f>
        <v>0</v>
      </c>
      <c r="K588" s="131" t="s">
        <v>19</v>
      </c>
      <c r="L588" s="32"/>
      <c r="M588" s="136" t="s">
        <v>19</v>
      </c>
      <c r="N588" s="137" t="s">
        <v>47</v>
      </c>
      <c r="P588" s="138">
        <f>O588*H588</f>
        <v>0</v>
      </c>
      <c r="Q588" s="138">
        <v>0</v>
      </c>
      <c r="R588" s="138">
        <f>Q588*H588</f>
        <v>0</v>
      </c>
      <c r="S588" s="138">
        <v>0</v>
      </c>
      <c r="T588" s="139">
        <f>S588*H588</f>
        <v>0</v>
      </c>
      <c r="AR588" s="140" t="s">
        <v>687</v>
      </c>
      <c r="AT588" s="140" t="s">
        <v>141</v>
      </c>
      <c r="AU588" s="140" t="s">
        <v>85</v>
      </c>
      <c r="AY588" s="17" t="s">
        <v>140</v>
      </c>
      <c r="BE588" s="141">
        <f>IF(N588="základní",J588,0)</f>
        <v>0</v>
      </c>
      <c r="BF588" s="141">
        <f>IF(N588="snížená",J588,0)</f>
        <v>0</v>
      </c>
      <c r="BG588" s="141">
        <f>IF(N588="zákl. přenesená",J588,0)</f>
        <v>0</v>
      </c>
      <c r="BH588" s="141">
        <f>IF(N588="sníž. přenesená",J588,0)</f>
        <v>0</v>
      </c>
      <c r="BI588" s="141">
        <f>IF(N588="nulová",J588,0)</f>
        <v>0</v>
      </c>
      <c r="BJ588" s="17" t="s">
        <v>83</v>
      </c>
      <c r="BK588" s="141">
        <f>ROUND(I588*H588,2)</f>
        <v>0</v>
      </c>
      <c r="BL588" s="17" t="s">
        <v>687</v>
      </c>
      <c r="BM588" s="140" t="s">
        <v>1288</v>
      </c>
    </row>
    <row r="589" spans="2:65" s="1" customFormat="1" ht="11.25">
      <c r="B589" s="32"/>
      <c r="D589" s="142" t="s">
        <v>147</v>
      </c>
      <c r="F589" s="143" t="s">
        <v>1287</v>
      </c>
      <c r="I589" s="144"/>
      <c r="L589" s="32"/>
      <c r="M589" s="145"/>
      <c r="T589" s="53"/>
      <c r="AT589" s="17" t="s">
        <v>147</v>
      </c>
      <c r="AU589" s="17" t="s">
        <v>85</v>
      </c>
    </row>
    <row r="590" spans="2:65" s="1" customFormat="1" ht="19.5">
      <c r="B590" s="32"/>
      <c r="D590" s="142" t="s">
        <v>339</v>
      </c>
      <c r="F590" s="184" t="s">
        <v>690</v>
      </c>
      <c r="I590" s="144"/>
      <c r="L590" s="32"/>
      <c r="M590" s="145"/>
      <c r="T590" s="53"/>
      <c r="AT590" s="17" t="s">
        <v>339</v>
      </c>
      <c r="AU590" s="17" t="s">
        <v>85</v>
      </c>
    </row>
    <row r="591" spans="2:65" s="11" customFormat="1" ht="22.9" customHeight="1">
      <c r="B591" s="119"/>
      <c r="D591" s="120" t="s">
        <v>75</v>
      </c>
      <c r="E591" s="146" t="s">
        <v>1289</v>
      </c>
      <c r="F591" s="146" t="s">
        <v>1290</v>
      </c>
      <c r="I591" s="122"/>
      <c r="J591" s="147">
        <f>BK591</f>
        <v>0</v>
      </c>
      <c r="L591" s="119"/>
      <c r="M591" s="124"/>
      <c r="P591" s="125">
        <f>SUM(P592:P606)</f>
        <v>0</v>
      </c>
      <c r="R591" s="125">
        <f>SUM(R592:R606)</f>
        <v>0</v>
      </c>
      <c r="T591" s="126">
        <f>SUM(T592:T606)</f>
        <v>0</v>
      </c>
      <c r="AR591" s="120" t="s">
        <v>139</v>
      </c>
      <c r="AT591" s="127" t="s">
        <v>75</v>
      </c>
      <c r="AU591" s="127" t="s">
        <v>83</v>
      </c>
      <c r="AY591" s="120" t="s">
        <v>140</v>
      </c>
      <c r="BK591" s="128">
        <f>SUM(BK592:BK606)</f>
        <v>0</v>
      </c>
    </row>
    <row r="592" spans="2:65" s="1" customFormat="1" ht="16.5" customHeight="1">
      <c r="B592" s="32"/>
      <c r="C592" s="129" t="s">
        <v>1291</v>
      </c>
      <c r="D592" s="129" t="s">
        <v>141</v>
      </c>
      <c r="E592" s="130" t="s">
        <v>1292</v>
      </c>
      <c r="F592" s="131" t="s">
        <v>1293</v>
      </c>
      <c r="G592" s="132" t="s">
        <v>144</v>
      </c>
      <c r="H592" s="133">
        <v>1</v>
      </c>
      <c r="I592" s="134"/>
      <c r="J592" s="135">
        <f>ROUND(I592*H592,2)</f>
        <v>0</v>
      </c>
      <c r="K592" s="131" t="s">
        <v>19</v>
      </c>
      <c r="L592" s="32"/>
      <c r="M592" s="136" t="s">
        <v>19</v>
      </c>
      <c r="N592" s="137" t="s">
        <v>47</v>
      </c>
      <c r="P592" s="138">
        <f>O592*H592</f>
        <v>0</v>
      </c>
      <c r="Q592" s="138">
        <v>0</v>
      </c>
      <c r="R592" s="138">
        <f>Q592*H592</f>
        <v>0</v>
      </c>
      <c r="S592" s="138">
        <v>0</v>
      </c>
      <c r="T592" s="139">
        <f>S592*H592</f>
        <v>0</v>
      </c>
      <c r="AR592" s="140" t="s">
        <v>687</v>
      </c>
      <c r="AT592" s="140" t="s">
        <v>141</v>
      </c>
      <c r="AU592" s="140" t="s">
        <v>85</v>
      </c>
      <c r="AY592" s="17" t="s">
        <v>140</v>
      </c>
      <c r="BE592" s="141">
        <f>IF(N592="základní",J592,0)</f>
        <v>0</v>
      </c>
      <c r="BF592" s="141">
        <f>IF(N592="snížená",J592,0)</f>
        <v>0</v>
      </c>
      <c r="BG592" s="141">
        <f>IF(N592="zákl. přenesená",J592,0)</f>
        <v>0</v>
      </c>
      <c r="BH592" s="141">
        <f>IF(N592="sníž. přenesená",J592,0)</f>
        <v>0</v>
      </c>
      <c r="BI592" s="141">
        <f>IF(N592="nulová",J592,0)</f>
        <v>0</v>
      </c>
      <c r="BJ592" s="17" t="s">
        <v>83</v>
      </c>
      <c r="BK592" s="141">
        <f>ROUND(I592*H592,2)</f>
        <v>0</v>
      </c>
      <c r="BL592" s="17" t="s">
        <v>687</v>
      </c>
      <c r="BM592" s="140" t="s">
        <v>1294</v>
      </c>
    </row>
    <row r="593" spans="2:65" s="1" customFormat="1" ht="11.25">
      <c r="B593" s="32"/>
      <c r="D593" s="142" t="s">
        <v>147</v>
      </c>
      <c r="F593" s="143" t="s">
        <v>1295</v>
      </c>
      <c r="I593" s="144"/>
      <c r="L593" s="32"/>
      <c r="M593" s="145"/>
      <c r="T593" s="53"/>
      <c r="AT593" s="17" t="s">
        <v>147</v>
      </c>
      <c r="AU593" s="17" t="s">
        <v>85</v>
      </c>
    </row>
    <row r="594" spans="2:65" s="1" customFormat="1" ht="19.5">
      <c r="B594" s="32"/>
      <c r="D594" s="142" t="s">
        <v>339</v>
      </c>
      <c r="F594" s="184" t="s">
        <v>690</v>
      </c>
      <c r="I594" s="144"/>
      <c r="L594" s="32"/>
      <c r="M594" s="145"/>
      <c r="T594" s="53"/>
      <c r="AT594" s="17" t="s">
        <v>339</v>
      </c>
      <c r="AU594" s="17" t="s">
        <v>85</v>
      </c>
    </row>
    <row r="595" spans="2:65" s="1" customFormat="1" ht="16.5" customHeight="1">
      <c r="B595" s="32"/>
      <c r="C595" s="129" t="s">
        <v>1296</v>
      </c>
      <c r="D595" s="129" t="s">
        <v>141</v>
      </c>
      <c r="E595" s="130" t="s">
        <v>1297</v>
      </c>
      <c r="F595" s="131" t="s">
        <v>1298</v>
      </c>
      <c r="G595" s="132" t="s">
        <v>144</v>
      </c>
      <c r="H595" s="133">
        <v>1</v>
      </c>
      <c r="I595" s="134"/>
      <c r="J595" s="135">
        <f>ROUND(I595*H595,2)</f>
        <v>0</v>
      </c>
      <c r="K595" s="131" t="s">
        <v>19</v>
      </c>
      <c r="L595" s="32"/>
      <c r="M595" s="136" t="s">
        <v>19</v>
      </c>
      <c r="N595" s="137" t="s">
        <v>47</v>
      </c>
      <c r="P595" s="138">
        <f>O595*H595</f>
        <v>0</v>
      </c>
      <c r="Q595" s="138">
        <v>0</v>
      </c>
      <c r="R595" s="138">
        <f>Q595*H595</f>
        <v>0</v>
      </c>
      <c r="S595" s="138">
        <v>0</v>
      </c>
      <c r="T595" s="139">
        <f>S595*H595</f>
        <v>0</v>
      </c>
      <c r="AR595" s="140" t="s">
        <v>687</v>
      </c>
      <c r="AT595" s="140" t="s">
        <v>141</v>
      </c>
      <c r="AU595" s="140" t="s">
        <v>85</v>
      </c>
      <c r="AY595" s="17" t="s">
        <v>140</v>
      </c>
      <c r="BE595" s="141">
        <f>IF(N595="základní",J595,0)</f>
        <v>0</v>
      </c>
      <c r="BF595" s="141">
        <f>IF(N595="snížená",J595,0)</f>
        <v>0</v>
      </c>
      <c r="BG595" s="141">
        <f>IF(N595="zákl. přenesená",J595,0)</f>
        <v>0</v>
      </c>
      <c r="BH595" s="141">
        <f>IF(N595="sníž. přenesená",J595,0)</f>
        <v>0</v>
      </c>
      <c r="BI595" s="141">
        <f>IF(N595="nulová",J595,0)</f>
        <v>0</v>
      </c>
      <c r="BJ595" s="17" t="s">
        <v>83</v>
      </c>
      <c r="BK595" s="141">
        <f>ROUND(I595*H595,2)</f>
        <v>0</v>
      </c>
      <c r="BL595" s="17" t="s">
        <v>687</v>
      </c>
      <c r="BM595" s="140" t="s">
        <v>1299</v>
      </c>
    </row>
    <row r="596" spans="2:65" s="1" customFormat="1" ht="11.25">
      <c r="B596" s="32"/>
      <c r="D596" s="142" t="s">
        <v>147</v>
      </c>
      <c r="F596" s="143" t="s">
        <v>1300</v>
      </c>
      <c r="I596" s="144"/>
      <c r="L596" s="32"/>
      <c r="M596" s="145"/>
      <c r="T596" s="53"/>
      <c r="AT596" s="17" t="s">
        <v>147</v>
      </c>
      <c r="AU596" s="17" t="s">
        <v>85</v>
      </c>
    </row>
    <row r="597" spans="2:65" s="1" customFormat="1" ht="19.5">
      <c r="B597" s="32"/>
      <c r="D597" s="142" t="s">
        <v>339</v>
      </c>
      <c r="F597" s="184" t="s">
        <v>690</v>
      </c>
      <c r="I597" s="144"/>
      <c r="L597" s="32"/>
      <c r="M597" s="145"/>
      <c r="T597" s="53"/>
      <c r="AT597" s="17" t="s">
        <v>339</v>
      </c>
      <c r="AU597" s="17" t="s">
        <v>85</v>
      </c>
    </row>
    <row r="598" spans="2:65" s="1" customFormat="1" ht="16.5" customHeight="1">
      <c r="B598" s="32"/>
      <c r="C598" s="129" t="s">
        <v>1301</v>
      </c>
      <c r="D598" s="129" t="s">
        <v>141</v>
      </c>
      <c r="E598" s="130" t="s">
        <v>1302</v>
      </c>
      <c r="F598" s="131" t="s">
        <v>1303</v>
      </c>
      <c r="G598" s="132" t="s">
        <v>144</v>
      </c>
      <c r="H598" s="133">
        <v>1</v>
      </c>
      <c r="I598" s="134"/>
      <c r="J598" s="135">
        <f>ROUND(I598*H598,2)</f>
        <v>0</v>
      </c>
      <c r="K598" s="131" t="s">
        <v>19</v>
      </c>
      <c r="L598" s="32"/>
      <c r="M598" s="136" t="s">
        <v>19</v>
      </c>
      <c r="N598" s="137" t="s">
        <v>47</v>
      </c>
      <c r="P598" s="138">
        <f>O598*H598</f>
        <v>0</v>
      </c>
      <c r="Q598" s="138">
        <v>0</v>
      </c>
      <c r="R598" s="138">
        <f>Q598*H598</f>
        <v>0</v>
      </c>
      <c r="S598" s="138">
        <v>0</v>
      </c>
      <c r="T598" s="139">
        <f>S598*H598</f>
        <v>0</v>
      </c>
      <c r="AR598" s="140" t="s">
        <v>687</v>
      </c>
      <c r="AT598" s="140" t="s">
        <v>141</v>
      </c>
      <c r="AU598" s="140" t="s">
        <v>85</v>
      </c>
      <c r="AY598" s="17" t="s">
        <v>140</v>
      </c>
      <c r="BE598" s="141">
        <f>IF(N598="základní",J598,0)</f>
        <v>0</v>
      </c>
      <c r="BF598" s="141">
        <f>IF(N598="snížená",J598,0)</f>
        <v>0</v>
      </c>
      <c r="BG598" s="141">
        <f>IF(N598="zákl. přenesená",J598,0)</f>
        <v>0</v>
      </c>
      <c r="BH598" s="141">
        <f>IF(N598="sníž. přenesená",J598,0)</f>
        <v>0</v>
      </c>
      <c r="BI598" s="141">
        <f>IF(N598="nulová",J598,0)</f>
        <v>0</v>
      </c>
      <c r="BJ598" s="17" t="s">
        <v>83</v>
      </c>
      <c r="BK598" s="141">
        <f>ROUND(I598*H598,2)</f>
        <v>0</v>
      </c>
      <c r="BL598" s="17" t="s">
        <v>687</v>
      </c>
      <c r="BM598" s="140" t="s">
        <v>1304</v>
      </c>
    </row>
    <row r="599" spans="2:65" s="1" customFormat="1" ht="11.25">
      <c r="B599" s="32"/>
      <c r="D599" s="142" t="s">
        <v>147</v>
      </c>
      <c r="F599" s="143" t="s">
        <v>1305</v>
      </c>
      <c r="I599" s="144"/>
      <c r="L599" s="32"/>
      <c r="M599" s="145"/>
      <c r="T599" s="53"/>
      <c r="AT599" s="17" t="s">
        <v>147</v>
      </c>
      <c r="AU599" s="17" t="s">
        <v>85</v>
      </c>
    </row>
    <row r="600" spans="2:65" s="1" customFormat="1" ht="19.5">
      <c r="B600" s="32"/>
      <c r="D600" s="142" t="s">
        <v>339</v>
      </c>
      <c r="F600" s="184" t="s">
        <v>690</v>
      </c>
      <c r="I600" s="144"/>
      <c r="L600" s="32"/>
      <c r="M600" s="145"/>
      <c r="T600" s="53"/>
      <c r="AT600" s="17" t="s">
        <v>339</v>
      </c>
      <c r="AU600" s="17" t="s">
        <v>85</v>
      </c>
    </row>
    <row r="601" spans="2:65" s="1" customFormat="1" ht="16.5" customHeight="1">
      <c r="B601" s="32"/>
      <c r="C601" s="129" t="s">
        <v>1306</v>
      </c>
      <c r="D601" s="129" t="s">
        <v>141</v>
      </c>
      <c r="E601" s="130" t="s">
        <v>1307</v>
      </c>
      <c r="F601" s="131" t="s">
        <v>1231</v>
      </c>
      <c r="G601" s="132" t="s">
        <v>144</v>
      </c>
      <c r="H601" s="133">
        <v>1</v>
      </c>
      <c r="I601" s="134"/>
      <c r="J601" s="135">
        <f>ROUND(I601*H601,2)</f>
        <v>0</v>
      </c>
      <c r="K601" s="131" t="s">
        <v>19</v>
      </c>
      <c r="L601" s="32"/>
      <c r="M601" s="136" t="s">
        <v>19</v>
      </c>
      <c r="N601" s="137" t="s">
        <v>47</v>
      </c>
      <c r="P601" s="138">
        <f>O601*H601</f>
        <v>0</v>
      </c>
      <c r="Q601" s="138">
        <v>0</v>
      </c>
      <c r="R601" s="138">
        <f>Q601*H601</f>
        <v>0</v>
      </c>
      <c r="S601" s="138">
        <v>0</v>
      </c>
      <c r="T601" s="139">
        <f>S601*H601</f>
        <v>0</v>
      </c>
      <c r="AR601" s="140" t="s">
        <v>687</v>
      </c>
      <c r="AT601" s="140" t="s">
        <v>141</v>
      </c>
      <c r="AU601" s="140" t="s">
        <v>85</v>
      </c>
      <c r="AY601" s="17" t="s">
        <v>140</v>
      </c>
      <c r="BE601" s="141">
        <f>IF(N601="základní",J601,0)</f>
        <v>0</v>
      </c>
      <c r="BF601" s="141">
        <f>IF(N601="snížená",J601,0)</f>
        <v>0</v>
      </c>
      <c r="BG601" s="141">
        <f>IF(N601="zákl. přenesená",J601,0)</f>
        <v>0</v>
      </c>
      <c r="BH601" s="141">
        <f>IF(N601="sníž. přenesená",J601,0)</f>
        <v>0</v>
      </c>
      <c r="BI601" s="141">
        <f>IF(N601="nulová",J601,0)</f>
        <v>0</v>
      </c>
      <c r="BJ601" s="17" t="s">
        <v>83</v>
      </c>
      <c r="BK601" s="141">
        <f>ROUND(I601*H601,2)</f>
        <v>0</v>
      </c>
      <c r="BL601" s="17" t="s">
        <v>687</v>
      </c>
      <c r="BM601" s="140" t="s">
        <v>1308</v>
      </c>
    </row>
    <row r="602" spans="2:65" s="1" customFormat="1" ht="11.25">
      <c r="B602" s="32"/>
      <c r="D602" s="142" t="s">
        <v>147</v>
      </c>
      <c r="F602" s="143" t="s">
        <v>1233</v>
      </c>
      <c r="I602" s="144"/>
      <c r="L602" s="32"/>
      <c r="M602" s="145"/>
      <c r="T602" s="53"/>
      <c r="AT602" s="17" t="s">
        <v>147</v>
      </c>
      <c r="AU602" s="17" t="s">
        <v>85</v>
      </c>
    </row>
    <row r="603" spans="2:65" s="1" customFormat="1" ht="19.5">
      <c r="B603" s="32"/>
      <c r="D603" s="142" t="s">
        <v>339</v>
      </c>
      <c r="F603" s="184" t="s">
        <v>690</v>
      </c>
      <c r="I603" s="144"/>
      <c r="L603" s="32"/>
      <c r="M603" s="145"/>
      <c r="T603" s="53"/>
      <c r="AT603" s="17" t="s">
        <v>339</v>
      </c>
      <c r="AU603" s="17" t="s">
        <v>85</v>
      </c>
    </row>
    <row r="604" spans="2:65" s="1" customFormat="1" ht="16.5" customHeight="1">
      <c r="B604" s="32"/>
      <c r="C604" s="129" t="s">
        <v>1309</v>
      </c>
      <c r="D604" s="129" t="s">
        <v>141</v>
      </c>
      <c r="E604" s="130" t="s">
        <v>1310</v>
      </c>
      <c r="F604" s="131" t="s">
        <v>1236</v>
      </c>
      <c r="G604" s="132" t="s">
        <v>144</v>
      </c>
      <c r="H604" s="133">
        <v>1</v>
      </c>
      <c r="I604" s="134"/>
      <c r="J604" s="135">
        <f>ROUND(I604*H604,2)</f>
        <v>0</v>
      </c>
      <c r="K604" s="131" t="s">
        <v>19</v>
      </c>
      <c r="L604" s="32"/>
      <c r="M604" s="136" t="s">
        <v>19</v>
      </c>
      <c r="N604" s="137" t="s">
        <v>47</v>
      </c>
      <c r="P604" s="138">
        <f>O604*H604</f>
        <v>0</v>
      </c>
      <c r="Q604" s="138">
        <v>0</v>
      </c>
      <c r="R604" s="138">
        <f>Q604*H604</f>
        <v>0</v>
      </c>
      <c r="S604" s="138">
        <v>0</v>
      </c>
      <c r="T604" s="139">
        <f>S604*H604</f>
        <v>0</v>
      </c>
      <c r="AR604" s="140" t="s">
        <v>687</v>
      </c>
      <c r="AT604" s="140" t="s">
        <v>141</v>
      </c>
      <c r="AU604" s="140" t="s">
        <v>85</v>
      </c>
      <c r="AY604" s="17" t="s">
        <v>140</v>
      </c>
      <c r="BE604" s="141">
        <f>IF(N604="základní",J604,0)</f>
        <v>0</v>
      </c>
      <c r="BF604" s="141">
        <f>IF(N604="snížená",J604,0)</f>
        <v>0</v>
      </c>
      <c r="BG604" s="141">
        <f>IF(N604="zákl. přenesená",J604,0)</f>
        <v>0</v>
      </c>
      <c r="BH604" s="141">
        <f>IF(N604="sníž. přenesená",J604,0)</f>
        <v>0</v>
      </c>
      <c r="BI604" s="141">
        <f>IF(N604="nulová",J604,0)</f>
        <v>0</v>
      </c>
      <c r="BJ604" s="17" t="s">
        <v>83</v>
      </c>
      <c r="BK604" s="141">
        <f>ROUND(I604*H604,2)</f>
        <v>0</v>
      </c>
      <c r="BL604" s="17" t="s">
        <v>687</v>
      </c>
      <c r="BM604" s="140" t="s">
        <v>1311</v>
      </c>
    </row>
    <row r="605" spans="2:65" s="1" customFormat="1" ht="11.25">
      <c r="B605" s="32"/>
      <c r="D605" s="142" t="s">
        <v>147</v>
      </c>
      <c r="F605" s="143" t="s">
        <v>1236</v>
      </c>
      <c r="I605" s="144"/>
      <c r="L605" s="32"/>
      <c r="M605" s="145"/>
      <c r="T605" s="53"/>
      <c r="AT605" s="17" t="s">
        <v>147</v>
      </c>
      <c r="AU605" s="17" t="s">
        <v>85</v>
      </c>
    </row>
    <row r="606" spans="2:65" s="1" customFormat="1" ht="19.5">
      <c r="B606" s="32"/>
      <c r="D606" s="142" t="s">
        <v>339</v>
      </c>
      <c r="F606" s="184" t="s">
        <v>690</v>
      </c>
      <c r="I606" s="144"/>
      <c r="L606" s="32"/>
      <c r="M606" s="145"/>
      <c r="T606" s="53"/>
      <c r="AT606" s="17" t="s">
        <v>339</v>
      </c>
      <c r="AU606" s="17" t="s">
        <v>85</v>
      </c>
    </row>
    <row r="607" spans="2:65" s="11" customFormat="1" ht="25.9" customHeight="1">
      <c r="B607" s="119"/>
      <c r="D607" s="120" t="s">
        <v>75</v>
      </c>
      <c r="E607" s="121" t="s">
        <v>164</v>
      </c>
      <c r="F607" s="121" t="s">
        <v>1312</v>
      </c>
      <c r="I607" s="122"/>
      <c r="J607" s="123">
        <f>BK607</f>
        <v>0</v>
      </c>
      <c r="L607" s="119"/>
      <c r="M607" s="124"/>
      <c r="P607" s="125">
        <f>P608+P615</f>
        <v>0</v>
      </c>
      <c r="R607" s="125">
        <f>R608+R615</f>
        <v>0</v>
      </c>
      <c r="T607" s="126">
        <f>T608+T615</f>
        <v>0</v>
      </c>
      <c r="AR607" s="120" t="s">
        <v>139</v>
      </c>
      <c r="AT607" s="127" t="s">
        <v>75</v>
      </c>
      <c r="AU607" s="127" t="s">
        <v>76</v>
      </c>
      <c r="AY607" s="120" t="s">
        <v>140</v>
      </c>
      <c r="BK607" s="128">
        <f>BK608+BK615</f>
        <v>0</v>
      </c>
    </row>
    <row r="608" spans="2:65" s="11" customFormat="1" ht="22.9" customHeight="1">
      <c r="B608" s="119"/>
      <c r="D608" s="120" t="s">
        <v>75</v>
      </c>
      <c r="E608" s="146" t="s">
        <v>1313</v>
      </c>
      <c r="F608" s="146" t="s">
        <v>1314</v>
      </c>
      <c r="I608" s="122"/>
      <c r="J608" s="147">
        <f>BK608</f>
        <v>0</v>
      </c>
      <c r="L608" s="119"/>
      <c r="M608" s="124"/>
      <c r="P608" s="125">
        <f>SUM(P609:P614)</f>
        <v>0</v>
      </c>
      <c r="R608" s="125">
        <f>SUM(R609:R614)</f>
        <v>0</v>
      </c>
      <c r="T608" s="126">
        <f>SUM(T609:T614)</f>
        <v>0</v>
      </c>
      <c r="AR608" s="120" t="s">
        <v>139</v>
      </c>
      <c r="AT608" s="127" t="s">
        <v>75</v>
      </c>
      <c r="AU608" s="127" t="s">
        <v>83</v>
      </c>
      <c r="AY608" s="120" t="s">
        <v>140</v>
      </c>
      <c r="BK608" s="128">
        <f>SUM(BK609:BK614)</f>
        <v>0</v>
      </c>
    </row>
    <row r="609" spans="2:65" s="1" customFormat="1" ht="16.5" customHeight="1">
      <c r="B609" s="32"/>
      <c r="C609" s="129" t="s">
        <v>1315</v>
      </c>
      <c r="D609" s="129" t="s">
        <v>141</v>
      </c>
      <c r="E609" s="130" t="s">
        <v>1316</v>
      </c>
      <c r="F609" s="131" t="s">
        <v>1317</v>
      </c>
      <c r="G609" s="132" t="s">
        <v>144</v>
      </c>
      <c r="H609" s="133">
        <v>1</v>
      </c>
      <c r="I609" s="134"/>
      <c r="J609" s="135">
        <f>ROUND(I609*H609,2)</f>
        <v>0</v>
      </c>
      <c r="K609" s="131" t="s">
        <v>19</v>
      </c>
      <c r="L609" s="32"/>
      <c r="M609" s="136" t="s">
        <v>19</v>
      </c>
      <c r="N609" s="137" t="s">
        <v>47</v>
      </c>
      <c r="P609" s="138">
        <f>O609*H609</f>
        <v>0</v>
      </c>
      <c r="Q609" s="138">
        <v>0</v>
      </c>
      <c r="R609" s="138">
        <f>Q609*H609</f>
        <v>0</v>
      </c>
      <c r="S609" s="138">
        <v>0</v>
      </c>
      <c r="T609" s="139">
        <f>S609*H609</f>
        <v>0</v>
      </c>
      <c r="AR609" s="140" t="s">
        <v>687</v>
      </c>
      <c r="AT609" s="140" t="s">
        <v>141</v>
      </c>
      <c r="AU609" s="140" t="s">
        <v>85</v>
      </c>
      <c r="AY609" s="17" t="s">
        <v>140</v>
      </c>
      <c r="BE609" s="141">
        <f>IF(N609="základní",J609,0)</f>
        <v>0</v>
      </c>
      <c r="BF609" s="141">
        <f>IF(N609="snížená",J609,0)</f>
        <v>0</v>
      </c>
      <c r="BG609" s="141">
        <f>IF(N609="zákl. přenesená",J609,0)</f>
        <v>0</v>
      </c>
      <c r="BH609" s="141">
        <f>IF(N609="sníž. přenesená",J609,0)</f>
        <v>0</v>
      </c>
      <c r="BI609" s="141">
        <f>IF(N609="nulová",J609,0)</f>
        <v>0</v>
      </c>
      <c r="BJ609" s="17" t="s">
        <v>83</v>
      </c>
      <c r="BK609" s="141">
        <f>ROUND(I609*H609,2)</f>
        <v>0</v>
      </c>
      <c r="BL609" s="17" t="s">
        <v>687</v>
      </c>
      <c r="BM609" s="140" t="s">
        <v>1318</v>
      </c>
    </row>
    <row r="610" spans="2:65" s="1" customFormat="1" ht="11.25">
      <c r="B610" s="32"/>
      <c r="D610" s="142" t="s">
        <v>147</v>
      </c>
      <c r="F610" s="143" t="s">
        <v>1319</v>
      </c>
      <c r="I610" s="144"/>
      <c r="L610" s="32"/>
      <c r="M610" s="145"/>
      <c r="T610" s="53"/>
      <c r="AT610" s="17" t="s">
        <v>147</v>
      </c>
      <c r="AU610" s="17" t="s">
        <v>85</v>
      </c>
    </row>
    <row r="611" spans="2:65" s="1" customFormat="1" ht="19.5">
      <c r="B611" s="32"/>
      <c r="D611" s="142" t="s">
        <v>339</v>
      </c>
      <c r="F611" s="184" t="s">
        <v>690</v>
      </c>
      <c r="I611" s="144"/>
      <c r="L611" s="32"/>
      <c r="M611" s="145"/>
      <c r="T611" s="53"/>
      <c r="AT611" s="17" t="s">
        <v>339</v>
      </c>
      <c r="AU611" s="17" t="s">
        <v>85</v>
      </c>
    </row>
    <row r="612" spans="2:65" s="1" customFormat="1" ht="16.5" customHeight="1">
      <c r="B612" s="32"/>
      <c r="C612" s="129" t="s">
        <v>1320</v>
      </c>
      <c r="D612" s="129" t="s">
        <v>141</v>
      </c>
      <c r="E612" s="130" t="s">
        <v>1321</v>
      </c>
      <c r="F612" s="131" t="s">
        <v>1322</v>
      </c>
      <c r="G612" s="132" t="s">
        <v>144</v>
      </c>
      <c r="H612" s="133">
        <v>1</v>
      </c>
      <c r="I612" s="134"/>
      <c r="J612" s="135">
        <f>ROUND(I612*H612,2)</f>
        <v>0</v>
      </c>
      <c r="K612" s="131" t="s">
        <v>19</v>
      </c>
      <c r="L612" s="32"/>
      <c r="M612" s="136" t="s">
        <v>19</v>
      </c>
      <c r="N612" s="137" t="s">
        <v>47</v>
      </c>
      <c r="P612" s="138">
        <f>O612*H612</f>
        <v>0</v>
      </c>
      <c r="Q612" s="138">
        <v>0</v>
      </c>
      <c r="R612" s="138">
        <f>Q612*H612</f>
        <v>0</v>
      </c>
      <c r="S612" s="138">
        <v>0</v>
      </c>
      <c r="T612" s="139">
        <f>S612*H612</f>
        <v>0</v>
      </c>
      <c r="AR612" s="140" t="s">
        <v>687</v>
      </c>
      <c r="AT612" s="140" t="s">
        <v>141</v>
      </c>
      <c r="AU612" s="140" t="s">
        <v>85</v>
      </c>
      <c r="AY612" s="17" t="s">
        <v>140</v>
      </c>
      <c r="BE612" s="141">
        <f>IF(N612="základní",J612,0)</f>
        <v>0</v>
      </c>
      <c r="BF612" s="141">
        <f>IF(N612="snížená",J612,0)</f>
        <v>0</v>
      </c>
      <c r="BG612" s="141">
        <f>IF(N612="zákl. přenesená",J612,0)</f>
        <v>0</v>
      </c>
      <c r="BH612" s="141">
        <f>IF(N612="sníž. přenesená",J612,0)</f>
        <v>0</v>
      </c>
      <c r="BI612" s="141">
        <f>IF(N612="nulová",J612,0)</f>
        <v>0</v>
      </c>
      <c r="BJ612" s="17" t="s">
        <v>83</v>
      </c>
      <c r="BK612" s="141">
        <f>ROUND(I612*H612,2)</f>
        <v>0</v>
      </c>
      <c r="BL612" s="17" t="s">
        <v>687</v>
      </c>
      <c r="BM612" s="140" t="s">
        <v>1323</v>
      </c>
    </row>
    <row r="613" spans="2:65" s="1" customFormat="1" ht="11.25">
      <c r="B613" s="32"/>
      <c r="D613" s="142" t="s">
        <v>147</v>
      </c>
      <c r="F613" s="143" t="s">
        <v>1324</v>
      </c>
      <c r="I613" s="144"/>
      <c r="L613" s="32"/>
      <c r="M613" s="145"/>
      <c r="T613" s="53"/>
      <c r="AT613" s="17" t="s">
        <v>147</v>
      </c>
      <c r="AU613" s="17" t="s">
        <v>85</v>
      </c>
    </row>
    <row r="614" spans="2:65" s="1" customFormat="1" ht="19.5">
      <c r="B614" s="32"/>
      <c r="D614" s="142" t="s">
        <v>339</v>
      </c>
      <c r="F614" s="184" t="s">
        <v>690</v>
      </c>
      <c r="I614" s="144"/>
      <c r="L614" s="32"/>
      <c r="M614" s="145"/>
      <c r="T614" s="53"/>
      <c r="AT614" s="17" t="s">
        <v>339</v>
      </c>
      <c r="AU614" s="17" t="s">
        <v>85</v>
      </c>
    </row>
    <row r="615" spans="2:65" s="11" customFormat="1" ht="22.9" customHeight="1">
      <c r="B615" s="119"/>
      <c r="D615" s="120" t="s">
        <v>75</v>
      </c>
      <c r="E615" s="146" t="s">
        <v>1325</v>
      </c>
      <c r="F615" s="146" t="s">
        <v>1326</v>
      </c>
      <c r="I615" s="122"/>
      <c r="J615" s="147">
        <f>BK615</f>
        <v>0</v>
      </c>
      <c r="L615" s="119"/>
      <c r="M615" s="124"/>
      <c r="P615" s="125">
        <f>P616+P638+P657+P673</f>
        <v>0</v>
      </c>
      <c r="R615" s="125">
        <f>R616+R638+R657+R673</f>
        <v>0</v>
      </c>
      <c r="T615" s="126">
        <f>T616+T638+T657+T673</f>
        <v>0</v>
      </c>
      <c r="AR615" s="120" t="s">
        <v>139</v>
      </c>
      <c r="AT615" s="127" t="s">
        <v>75</v>
      </c>
      <c r="AU615" s="127" t="s">
        <v>83</v>
      </c>
      <c r="AY615" s="120" t="s">
        <v>140</v>
      </c>
      <c r="BK615" s="128">
        <f>BK616+BK638+BK657+BK673</f>
        <v>0</v>
      </c>
    </row>
    <row r="616" spans="2:65" s="11" customFormat="1" ht="20.85" customHeight="1">
      <c r="B616" s="119"/>
      <c r="D616" s="120" t="s">
        <v>75</v>
      </c>
      <c r="E616" s="146" t="s">
        <v>1327</v>
      </c>
      <c r="F616" s="146" t="s">
        <v>1326</v>
      </c>
      <c r="I616" s="122"/>
      <c r="J616" s="147">
        <f>BK616</f>
        <v>0</v>
      </c>
      <c r="L616" s="119"/>
      <c r="M616" s="124"/>
      <c r="P616" s="125">
        <f>SUM(P617:P637)</f>
        <v>0</v>
      </c>
      <c r="R616" s="125">
        <f>SUM(R617:R637)</f>
        <v>0</v>
      </c>
      <c r="T616" s="126">
        <f>SUM(T617:T637)</f>
        <v>0</v>
      </c>
      <c r="AR616" s="120" t="s">
        <v>139</v>
      </c>
      <c r="AT616" s="127" t="s">
        <v>75</v>
      </c>
      <c r="AU616" s="127" t="s">
        <v>85</v>
      </c>
      <c r="AY616" s="120" t="s">
        <v>140</v>
      </c>
      <c r="BK616" s="128">
        <f>SUM(BK617:BK637)</f>
        <v>0</v>
      </c>
    </row>
    <row r="617" spans="2:65" s="1" customFormat="1" ht="16.5" customHeight="1">
      <c r="B617" s="32"/>
      <c r="C617" s="129" t="s">
        <v>1328</v>
      </c>
      <c r="D617" s="129" t="s">
        <v>141</v>
      </c>
      <c r="E617" s="130" t="s">
        <v>1329</v>
      </c>
      <c r="F617" s="131" t="s">
        <v>1330</v>
      </c>
      <c r="G617" s="132" t="s">
        <v>144</v>
      </c>
      <c r="H617" s="133">
        <v>1</v>
      </c>
      <c r="I617" s="134"/>
      <c r="J617" s="135">
        <f>ROUND(I617*H617,2)</f>
        <v>0</v>
      </c>
      <c r="K617" s="131" t="s">
        <v>19</v>
      </c>
      <c r="L617" s="32"/>
      <c r="M617" s="136" t="s">
        <v>19</v>
      </c>
      <c r="N617" s="137" t="s">
        <v>47</v>
      </c>
      <c r="P617" s="138">
        <f>O617*H617</f>
        <v>0</v>
      </c>
      <c r="Q617" s="138">
        <v>0</v>
      </c>
      <c r="R617" s="138">
        <f>Q617*H617</f>
        <v>0</v>
      </c>
      <c r="S617" s="138">
        <v>0</v>
      </c>
      <c r="T617" s="139">
        <f>S617*H617</f>
        <v>0</v>
      </c>
      <c r="AR617" s="140" t="s">
        <v>687</v>
      </c>
      <c r="AT617" s="140" t="s">
        <v>141</v>
      </c>
      <c r="AU617" s="140" t="s">
        <v>153</v>
      </c>
      <c r="AY617" s="17" t="s">
        <v>140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7" t="s">
        <v>83</v>
      </c>
      <c r="BK617" s="141">
        <f>ROUND(I617*H617,2)</f>
        <v>0</v>
      </c>
      <c r="BL617" s="17" t="s">
        <v>687</v>
      </c>
      <c r="BM617" s="140" t="s">
        <v>1331</v>
      </c>
    </row>
    <row r="618" spans="2:65" s="1" customFormat="1" ht="11.25">
      <c r="B618" s="32"/>
      <c r="D618" s="142" t="s">
        <v>147</v>
      </c>
      <c r="F618" s="143" t="s">
        <v>1330</v>
      </c>
      <c r="I618" s="144"/>
      <c r="L618" s="32"/>
      <c r="M618" s="145"/>
      <c r="T618" s="53"/>
      <c r="AT618" s="17" t="s">
        <v>147</v>
      </c>
      <c r="AU618" s="17" t="s">
        <v>153</v>
      </c>
    </row>
    <row r="619" spans="2:65" s="1" customFormat="1" ht="19.5">
      <c r="B619" s="32"/>
      <c r="D619" s="142" t="s">
        <v>339</v>
      </c>
      <c r="F619" s="184" t="s">
        <v>690</v>
      </c>
      <c r="I619" s="144"/>
      <c r="L619" s="32"/>
      <c r="M619" s="145"/>
      <c r="T619" s="53"/>
      <c r="AT619" s="17" t="s">
        <v>339</v>
      </c>
      <c r="AU619" s="17" t="s">
        <v>153</v>
      </c>
    </row>
    <row r="620" spans="2:65" s="1" customFormat="1" ht="16.5" customHeight="1">
      <c r="B620" s="32"/>
      <c r="C620" s="129" t="s">
        <v>1332</v>
      </c>
      <c r="D620" s="129" t="s">
        <v>141</v>
      </c>
      <c r="E620" s="130" t="s">
        <v>1333</v>
      </c>
      <c r="F620" s="131" t="s">
        <v>1334</v>
      </c>
      <c r="G620" s="132" t="s">
        <v>144</v>
      </c>
      <c r="H620" s="133">
        <v>1</v>
      </c>
      <c r="I620" s="134"/>
      <c r="J620" s="135">
        <f>ROUND(I620*H620,2)</f>
        <v>0</v>
      </c>
      <c r="K620" s="131" t="s">
        <v>19</v>
      </c>
      <c r="L620" s="32"/>
      <c r="M620" s="136" t="s">
        <v>19</v>
      </c>
      <c r="N620" s="137" t="s">
        <v>47</v>
      </c>
      <c r="P620" s="138">
        <f>O620*H620</f>
        <v>0</v>
      </c>
      <c r="Q620" s="138">
        <v>0</v>
      </c>
      <c r="R620" s="138">
        <f>Q620*H620</f>
        <v>0</v>
      </c>
      <c r="S620" s="138">
        <v>0</v>
      </c>
      <c r="T620" s="139">
        <f>S620*H620</f>
        <v>0</v>
      </c>
      <c r="AR620" s="140" t="s">
        <v>687</v>
      </c>
      <c r="AT620" s="140" t="s">
        <v>141</v>
      </c>
      <c r="AU620" s="140" t="s">
        <v>153</v>
      </c>
      <c r="AY620" s="17" t="s">
        <v>140</v>
      </c>
      <c r="BE620" s="141">
        <f>IF(N620="základní",J620,0)</f>
        <v>0</v>
      </c>
      <c r="BF620" s="141">
        <f>IF(N620="snížená",J620,0)</f>
        <v>0</v>
      </c>
      <c r="BG620" s="141">
        <f>IF(N620="zákl. přenesená",J620,0)</f>
        <v>0</v>
      </c>
      <c r="BH620" s="141">
        <f>IF(N620="sníž. přenesená",J620,0)</f>
        <v>0</v>
      </c>
      <c r="BI620" s="141">
        <f>IF(N620="nulová",J620,0)</f>
        <v>0</v>
      </c>
      <c r="BJ620" s="17" t="s">
        <v>83</v>
      </c>
      <c r="BK620" s="141">
        <f>ROUND(I620*H620,2)</f>
        <v>0</v>
      </c>
      <c r="BL620" s="17" t="s">
        <v>687</v>
      </c>
      <c r="BM620" s="140" t="s">
        <v>1335</v>
      </c>
    </row>
    <row r="621" spans="2:65" s="1" customFormat="1" ht="11.25">
      <c r="B621" s="32"/>
      <c r="D621" s="142" t="s">
        <v>147</v>
      </c>
      <c r="F621" s="143" t="s">
        <v>1334</v>
      </c>
      <c r="I621" s="144"/>
      <c r="L621" s="32"/>
      <c r="M621" s="145"/>
      <c r="T621" s="53"/>
      <c r="AT621" s="17" t="s">
        <v>147</v>
      </c>
      <c r="AU621" s="17" t="s">
        <v>153</v>
      </c>
    </row>
    <row r="622" spans="2:65" s="1" customFormat="1" ht="19.5">
      <c r="B622" s="32"/>
      <c r="D622" s="142" t="s">
        <v>339</v>
      </c>
      <c r="F622" s="184" t="s">
        <v>690</v>
      </c>
      <c r="I622" s="144"/>
      <c r="L622" s="32"/>
      <c r="M622" s="145"/>
      <c r="T622" s="53"/>
      <c r="AT622" s="17" t="s">
        <v>339</v>
      </c>
      <c r="AU622" s="17" t="s">
        <v>153</v>
      </c>
    </row>
    <row r="623" spans="2:65" s="1" customFormat="1" ht="16.5" customHeight="1">
      <c r="B623" s="32"/>
      <c r="C623" s="129" t="s">
        <v>1336</v>
      </c>
      <c r="D623" s="129" t="s">
        <v>141</v>
      </c>
      <c r="E623" s="130" t="s">
        <v>1337</v>
      </c>
      <c r="F623" s="131" t="s">
        <v>1338</v>
      </c>
      <c r="G623" s="132" t="s">
        <v>144</v>
      </c>
      <c r="H623" s="133">
        <v>1</v>
      </c>
      <c r="I623" s="134"/>
      <c r="J623" s="135">
        <f>ROUND(I623*H623,2)</f>
        <v>0</v>
      </c>
      <c r="K623" s="131" t="s">
        <v>19</v>
      </c>
      <c r="L623" s="32"/>
      <c r="M623" s="136" t="s">
        <v>19</v>
      </c>
      <c r="N623" s="137" t="s">
        <v>47</v>
      </c>
      <c r="P623" s="138">
        <f>O623*H623</f>
        <v>0</v>
      </c>
      <c r="Q623" s="138">
        <v>0</v>
      </c>
      <c r="R623" s="138">
        <f>Q623*H623</f>
        <v>0</v>
      </c>
      <c r="S623" s="138">
        <v>0</v>
      </c>
      <c r="T623" s="139">
        <f>S623*H623</f>
        <v>0</v>
      </c>
      <c r="AR623" s="140" t="s">
        <v>687</v>
      </c>
      <c r="AT623" s="140" t="s">
        <v>141</v>
      </c>
      <c r="AU623" s="140" t="s">
        <v>153</v>
      </c>
      <c r="AY623" s="17" t="s">
        <v>140</v>
      </c>
      <c r="BE623" s="141">
        <f>IF(N623="základní",J623,0)</f>
        <v>0</v>
      </c>
      <c r="BF623" s="141">
        <f>IF(N623="snížená",J623,0)</f>
        <v>0</v>
      </c>
      <c r="BG623" s="141">
        <f>IF(N623="zákl. přenesená",J623,0)</f>
        <v>0</v>
      </c>
      <c r="BH623" s="141">
        <f>IF(N623="sníž. přenesená",J623,0)</f>
        <v>0</v>
      </c>
      <c r="BI623" s="141">
        <f>IF(N623="nulová",J623,0)</f>
        <v>0</v>
      </c>
      <c r="BJ623" s="17" t="s">
        <v>83</v>
      </c>
      <c r="BK623" s="141">
        <f>ROUND(I623*H623,2)</f>
        <v>0</v>
      </c>
      <c r="BL623" s="17" t="s">
        <v>687</v>
      </c>
      <c r="BM623" s="140" t="s">
        <v>1339</v>
      </c>
    </row>
    <row r="624" spans="2:65" s="1" customFormat="1" ht="11.25">
      <c r="B624" s="32"/>
      <c r="D624" s="142" t="s">
        <v>147</v>
      </c>
      <c r="F624" s="143" t="s">
        <v>1338</v>
      </c>
      <c r="I624" s="144"/>
      <c r="L624" s="32"/>
      <c r="M624" s="145"/>
      <c r="T624" s="53"/>
      <c r="AT624" s="17" t="s">
        <v>147</v>
      </c>
      <c r="AU624" s="17" t="s">
        <v>153</v>
      </c>
    </row>
    <row r="625" spans="2:65" s="1" customFormat="1" ht="19.5">
      <c r="B625" s="32"/>
      <c r="D625" s="142" t="s">
        <v>339</v>
      </c>
      <c r="F625" s="184" t="s">
        <v>690</v>
      </c>
      <c r="I625" s="144"/>
      <c r="L625" s="32"/>
      <c r="M625" s="145"/>
      <c r="T625" s="53"/>
      <c r="AT625" s="17" t="s">
        <v>339</v>
      </c>
      <c r="AU625" s="17" t="s">
        <v>153</v>
      </c>
    </row>
    <row r="626" spans="2:65" s="1" customFormat="1" ht="16.5" customHeight="1">
      <c r="B626" s="32"/>
      <c r="C626" s="129" t="s">
        <v>1340</v>
      </c>
      <c r="D626" s="129" t="s">
        <v>141</v>
      </c>
      <c r="E626" s="130" t="s">
        <v>1341</v>
      </c>
      <c r="F626" s="131" t="s">
        <v>1342</v>
      </c>
      <c r="G626" s="132" t="s">
        <v>144</v>
      </c>
      <c r="H626" s="133">
        <v>1</v>
      </c>
      <c r="I626" s="134"/>
      <c r="J626" s="135">
        <f>ROUND(I626*H626,2)</f>
        <v>0</v>
      </c>
      <c r="K626" s="131" t="s">
        <v>19</v>
      </c>
      <c r="L626" s="32"/>
      <c r="M626" s="136" t="s">
        <v>19</v>
      </c>
      <c r="N626" s="137" t="s">
        <v>47</v>
      </c>
      <c r="P626" s="138">
        <f>O626*H626</f>
        <v>0</v>
      </c>
      <c r="Q626" s="138">
        <v>0</v>
      </c>
      <c r="R626" s="138">
        <f>Q626*H626</f>
        <v>0</v>
      </c>
      <c r="S626" s="138">
        <v>0</v>
      </c>
      <c r="T626" s="139">
        <f>S626*H626</f>
        <v>0</v>
      </c>
      <c r="AR626" s="140" t="s">
        <v>687</v>
      </c>
      <c r="AT626" s="140" t="s">
        <v>141</v>
      </c>
      <c r="AU626" s="140" t="s">
        <v>153</v>
      </c>
      <c r="AY626" s="17" t="s">
        <v>140</v>
      </c>
      <c r="BE626" s="141">
        <f>IF(N626="základní",J626,0)</f>
        <v>0</v>
      </c>
      <c r="BF626" s="141">
        <f>IF(N626="snížená",J626,0)</f>
        <v>0</v>
      </c>
      <c r="BG626" s="141">
        <f>IF(N626="zákl. přenesená",J626,0)</f>
        <v>0</v>
      </c>
      <c r="BH626" s="141">
        <f>IF(N626="sníž. přenesená",J626,0)</f>
        <v>0</v>
      </c>
      <c r="BI626" s="141">
        <f>IF(N626="nulová",J626,0)</f>
        <v>0</v>
      </c>
      <c r="BJ626" s="17" t="s">
        <v>83</v>
      </c>
      <c r="BK626" s="141">
        <f>ROUND(I626*H626,2)</f>
        <v>0</v>
      </c>
      <c r="BL626" s="17" t="s">
        <v>687</v>
      </c>
      <c r="BM626" s="140" t="s">
        <v>1343</v>
      </c>
    </row>
    <row r="627" spans="2:65" s="1" customFormat="1" ht="11.25">
      <c r="B627" s="32"/>
      <c r="D627" s="142" t="s">
        <v>147</v>
      </c>
      <c r="F627" s="143" t="s">
        <v>1342</v>
      </c>
      <c r="I627" s="144"/>
      <c r="L627" s="32"/>
      <c r="M627" s="145"/>
      <c r="T627" s="53"/>
      <c r="AT627" s="17" t="s">
        <v>147</v>
      </c>
      <c r="AU627" s="17" t="s">
        <v>153</v>
      </c>
    </row>
    <row r="628" spans="2:65" s="1" customFormat="1" ht="19.5">
      <c r="B628" s="32"/>
      <c r="D628" s="142" t="s">
        <v>339</v>
      </c>
      <c r="F628" s="184" t="s">
        <v>690</v>
      </c>
      <c r="I628" s="144"/>
      <c r="L628" s="32"/>
      <c r="M628" s="145"/>
      <c r="T628" s="53"/>
      <c r="AT628" s="17" t="s">
        <v>339</v>
      </c>
      <c r="AU628" s="17" t="s">
        <v>153</v>
      </c>
    </row>
    <row r="629" spans="2:65" s="1" customFormat="1" ht="16.5" customHeight="1">
      <c r="B629" s="32"/>
      <c r="C629" s="129" t="s">
        <v>1344</v>
      </c>
      <c r="D629" s="129" t="s">
        <v>141</v>
      </c>
      <c r="E629" s="130" t="s">
        <v>1345</v>
      </c>
      <c r="F629" s="131" t="s">
        <v>1346</v>
      </c>
      <c r="G629" s="132" t="s">
        <v>182</v>
      </c>
      <c r="H629" s="133">
        <v>50</v>
      </c>
      <c r="I629" s="134"/>
      <c r="J629" s="135">
        <f>ROUND(I629*H629,2)</f>
        <v>0</v>
      </c>
      <c r="K629" s="131" t="s">
        <v>19</v>
      </c>
      <c r="L629" s="32"/>
      <c r="M629" s="136" t="s">
        <v>19</v>
      </c>
      <c r="N629" s="137" t="s">
        <v>47</v>
      </c>
      <c r="P629" s="138">
        <f>O629*H629</f>
        <v>0</v>
      </c>
      <c r="Q629" s="138">
        <v>0</v>
      </c>
      <c r="R629" s="138">
        <f>Q629*H629</f>
        <v>0</v>
      </c>
      <c r="S629" s="138">
        <v>0</v>
      </c>
      <c r="T629" s="139">
        <f>S629*H629</f>
        <v>0</v>
      </c>
      <c r="AR629" s="140" t="s">
        <v>687</v>
      </c>
      <c r="AT629" s="140" t="s">
        <v>141</v>
      </c>
      <c r="AU629" s="140" t="s">
        <v>153</v>
      </c>
      <c r="AY629" s="17" t="s">
        <v>140</v>
      </c>
      <c r="BE629" s="141">
        <f>IF(N629="základní",J629,0)</f>
        <v>0</v>
      </c>
      <c r="BF629" s="141">
        <f>IF(N629="snížená",J629,0)</f>
        <v>0</v>
      </c>
      <c r="BG629" s="141">
        <f>IF(N629="zákl. přenesená",J629,0)</f>
        <v>0</v>
      </c>
      <c r="BH629" s="141">
        <f>IF(N629="sníž. přenesená",J629,0)</f>
        <v>0</v>
      </c>
      <c r="BI629" s="141">
        <f>IF(N629="nulová",J629,0)</f>
        <v>0</v>
      </c>
      <c r="BJ629" s="17" t="s">
        <v>83</v>
      </c>
      <c r="BK629" s="141">
        <f>ROUND(I629*H629,2)</f>
        <v>0</v>
      </c>
      <c r="BL629" s="17" t="s">
        <v>687</v>
      </c>
      <c r="BM629" s="140" t="s">
        <v>1347</v>
      </c>
    </row>
    <row r="630" spans="2:65" s="1" customFormat="1" ht="11.25">
      <c r="B630" s="32"/>
      <c r="D630" s="142" t="s">
        <v>147</v>
      </c>
      <c r="F630" s="143" t="s">
        <v>1348</v>
      </c>
      <c r="I630" s="144"/>
      <c r="L630" s="32"/>
      <c r="M630" s="145"/>
      <c r="T630" s="53"/>
      <c r="AT630" s="17" t="s">
        <v>147</v>
      </c>
      <c r="AU630" s="17" t="s">
        <v>153</v>
      </c>
    </row>
    <row r="631" spans="2:65" s="1" customFormat="1" ht="19.5">
      <c r="B631" s="32"/>
      <c r="D631" s="142" t="s">
        <v>339</v>
      </c>
      <c r="F631" s="184" t="s">
        <v>690</v>
      </c>
      <c r="I631" s="144"/>
      <c r="L631" s="32"/>
      <c r="M631" s="145"/>
      <c r="T631" s="53"/>
      <c r="AT631" s="17" t="s">
        <v>339</v>
      </c>
      <c r="AU631" s="17" t="s">
        <v>153</v>
      </c>
    </row>
    <row r="632" spans="2:65" s="1" customFormat="1" ht="16.5" customHeight="1">
      <c r="B632" s="32"/>
      <c r="C632" s="129" t="s">
        <v>1349</v>
      </c>
      <c r="D632" s="129" t="s">
        <v>141</v>
      </c>
      <c r="E632" s="130" t="s">
        <v>1350</v>
      </c>
      <c r="F632" s="131" t="s">
        <v>1351</v>
      </c>
      <c r="G632" s="132" t="s">
        <v>699</v>
      </c>
      <c r="H632" s="133">
        <v>100</v>
      </c>
      <c r="I632" s="134"/>
      <c r="J632" s="135">
        <f>ROUND(I632*H632,2)</f>
        <v>0</v>
      </c>
      <c r="K632" s="131" t="s">
        <v>19</v>
      </c>
      <c r="L632" s="32"/>
      <c r="M632" s="136" t="s">
        <v>19</v>
      </c>
      <c r="N632" s="137" t="s">
        <v>47</v>
      </c>
      <c r="P632" s="138">
        <f>O632*H632</f>
        <v>0</v>
      </c>
      <c r="Q632" s="138">
        <v>0</v>
      </c>
      <c r="R632" s="138">
        <f>Q632*H632</f>
        <v>0</v>
      </c>
      <c r="S632" s="138">
        <v>0</v>
      </c>
      <c r="T632" s="139">
        <f>S632*H632</f>
        <v>0</v>
      </c>
      <c r="AR632" s="140" t="s">
        <v>687</v>
      </c>
      <c r="AT632" s="140" t="s">
        <v>141</v>
      </c>
      <c r="AU632" s="140" t="s">
        <v>153</v>
      </c>
      <c r="AY632" s="17" t="s">
        <v>140</v>
      </c>
      <c r="BE632" s="141">
        <f>IF(N632="základní",J632,0)</f>
        <v>0</v>
      </c>
      <c r="BF632" s="141">
        <f>IF(N632="snížená",J632,0)</f>
        <v>0</v>
      </c>
      <c r="BG632" s="141">
        <f>IF(N632="zákl. přenesená",J632,0)</f>
        <v>0</v>
      </c>
      <c r="BH632" s="141">
        <f>IF(N632="sníž. přenesená",J632,0)</f>
        <v>0</v>
      </c>
      <c r="BI632" s="141">
        <f>IF(N632="nulová",J632,0)</f>
        <v>0</v>
      </c>
      <c r="BJ632" s="17" t="s">
        <v>83</v>
      </c>
      <c r="BK632" s="141">
        <f>ROUND(I632*H632,2)</f>
        <v>0</v>
      </c>
      <c r="BL632" s="17" t="s">
        <v>687</v>
      </c>
      <c r="BM632" s="140" t="s">
        <v>1352</v>
      </c>
    </row>
    <row r="633" spans="2:65" s="1" customFormat="1" ht="11.25">
      <c r="B633" s="32"/>
      <c r="D633" s="142" t="s">
        <v>147</v>
      </c>
      <c r="F633" s="143" t="s">
        <v>1351</v>
      </c>
      <c r="I633" s="144"/>
      <c r="L633" s="32"/>
      <c r="M633" s="145"/>
      <c r="T633" s="53"/>
      <c r="AT633" s="17" t="s">
        <v>147</v>
      </c>
      <c r="AU633" s="17" t="s">
        <v>153</v>
      </c>
    </row>
    <row r="634" spans="2:65" s="1" customFormat="1" ht="29.25">
      <c r="B634" s="32"/>
      <c r="D634" s="142" t="s">
        <v>339</v>
      </c>
      <c r="F634" s="184" t="s">
        <v>701</v>
      </c>
      <c r="I634" s="144"/>
      <c r="L634" s="32"/>
      <c r="M634" s="145"/>
      <c r="T634" s="53"/>
      <c r="AT634" s="17" t="s">
        <v>339</v>
      </c>
      <c r="AU634" s="17" t="s">
        <v>153</v>
      </c>
    </row>
    <row r="635" spans="2:65" s="1" customFormat="1" ht="16.5" customHeight="1">
      <c r="B635" s="32"/>
      <c r="C635" s="129" t="s">
        <v>1353</v>
      </c>
      <c r="D635" s="129" t="s">
        <v>141</v>
      </c>
      <c r="E635" s="130" t="s">
        <v>1354</v>
      </c>
      <c r="F635" s="131" t="s">
        <v>1355</v>
      </c>
      <c r="G635" s="132" t="s">
        <v>144</v>
      </c>
      <c r="H635" s="133">
        <v>1</v>
      </c>
      <c r="I635" s="134"/>
      <c r="J635" s="135">
        <f>ROUND(I635*H635,2)</f>
        <v>0</v>
      </c>
      <c r="K635" s="131" t="s">
        <v>19</v>
      </c>
      <c r="L635" s="32"/>
      <c r="M635" s="136" t="s">
        <v>19</v>
      </c>
      <c r="N635" s="137" t="s">
        <v>47</v>
      </c>
      <c r="P635" s="138">
        <f>O635*H635</f>
        <v>0</v>
      </c>
      <c r="Q635" s="138">
        <v>0</v>
      </c>
      <c r="R635" s="138">
        <f>Q635*H635</f>
        <v>0</v>
      </c>
      <c r="S635" s="138">
        <v>0</v>
      </c>
      <c r="T635" s="139">
        <f>S635*H635</f>
        <v>0</v>
      </c>
      <c r="AR635" s="140" t="s">
        <v>687</v>
      </c>
      <c r="AT635" s="140" t="s">
        <v>141</v>
      </c>
      <c r="AU635" s="140" t="s">
        <v>153</v>
      </c>
      <c r="AY635" s="17" t="s">
        <v>140</v>
      </c>
      <c r="BE635" s="141">
        <f>IF(N635="základní",J635,0)</f>
        <v>0</v>
      </c>
      <c r="BF635" s="141">
        <f>IF(N635="snížená",J635,0)</f>
        <v>0</v>
      </c>
      <c r="BG635" s="141">
        <f>IF(N635="zákl. přenesená",J635,0)</f>
        <v>0</v>
      </c>
      <c r="BH635" s="141">
        <f>IF(N635="sníž. přenesená",J635,0)</f>
        <v>0</v>
      </c>
      <c r="BI635" s="141">
        <f>IF(N635="nulová",J635,0)</f>
        <v>0</v>
      </c>
      <c r="BJ635" s="17" t="s">
        <v>83</v>
      </c>
      <c r="BK635" s="141">
        <f>ROUND(I635*H635,2)</f>
        <v>0</v>
      </c>
      <c r="BL635" s="17" t="s">
        <v>687</v>
      </c>
      <c r="BM635" s="140" t="s">
        <v>1356</v>
      </c>
    </row>
    <row r="636" spans="2:65" s="1" customFormat="1" ht="11.25">
      <c r="B636" s="32"/>
      <c r="D636" s="142" t="s">
        <v>147</v>
      </c>
      <c r="F636" s="143" t="s">
        <v>1355</v>
      </c>
      <c r="I636" s="144"/>
      <c r="L636" s="32"/>
      <c r="M636" s="145"/>
      <c r="T636" s="53"/>
      <c r="AT636" s="17" t="s">
        <v>147</v>
      </c>
      <c r="AU636" s="17" t="s">
        <v>153</v>
      </c>
    </row>
    <row r="637" spans="2:65" s="1" customFormat="1" ht="19.5">
      <c r="B637" s="32"/>
      <c r="D637" s="142" t="s">
        <v>339</v>
      </c>
      <c r="F637" s="184" t="s">
        <v>690</v>
      </c>
      <c r="I637" s="144"/>
      <c r="L637" s="32"/>
      <c r="M637" s="145"/>
      <c r="T637" s="53"/>
      <c r="AT637" s="17" t="s">
        <v>339</v>
      </c>
      <c r="AU637" s="17" t="s">
        <v>153</v>
      </c>
    </row>
    <row r="638" spans="2:65" s="11" customFormat="1" ht="20.85" customHeight="1">
      <c r="B638" s="119"/>
      <c r="D638" s="120" t="s">
        <v>75</v>
      </c>
      <c r="E638" s="146" t="s">
        <v>1357</v>
      </c>
      <c r="F638" s="146" t="s">
        <v>1358</v>
      </c>
      <c r="I638" s="122"/>
      <c r="J638" s="147">
        <f>BK638</f>
        <v>0</v>
      </c>
      <c r="L638" s="119"/>
      <c r="M638" s="124"/>
      <c r="P638" s="125">
        <f>SUM(P639:P656)</f>
        <v>0</v>
      </c>
      <c r="R638" s="125">
        <f>SUM(R639:R656)</f>
        <v>0</v>
      </c>
      <c r="T638" s="126">
        <f>SUM(T639:T656)</f>
        <v>0</v>
      </c>
      <c r="AR638" s="120" t="s">
        <v>139</v>
      </c>
      <c r="AT638" s="127" t="s">
        <v>75</v>
      </c>
      <c r="AU638" s="127" t="s">
        <v>85</v>
      </c>
      <c r="AY638" s="120" t="s">
        <v>140</v>
      </c>
      <c r="BK638" s="128">
        <f>SUM(BK639:BK656)</f>
        <v>0</v>
      </c>
    </row>
    <row r="639" spans="2:65" s="1" customFormat="1" ht="16.5" customHeight="1">
      <c r="B639" s="32"/>
      <c r="C639" s="129" t="s">
        <v>1359</v>
      </c>
      <c r="D639" s="129" t="s">
        <v>141</v>
      </c>
      <c r="E639" s="130" t="s">
        <v>1360</v>
      </c>
      <c r="F639" s="131" t="s">
        <v>1361</v>
      </c>
      <c r="G639" s="132" t="s">
        <v>144</v>
      </c>
      <c r="H639" s="133">
        <v>1</v>
      </c>
      <c r="I639" s="134"/>
      <c r="J639" s="135">
        <f>ROUND(I639*H639,2)</f>
        <v>0</v>
      </c>
      <c r="K639" s="131" t="s">
        <v>19</v>
      </c>
      <c r="L639" s="32"/>
      <c r="M639" s="136" t="s">
        <v>19</v>
      </c>
      <c r="N639" s="137" t="s">
        <v>47</v>
      </c>
      <c r="P639" s="138">
        <f>O639*H639</f>
        <v>0</v>
      </c>
      <c r="Q639" s="138">
        <v>0</v>
      </c>
      <c r="R639" s="138">
        <f>Q639*H639</f>
        <v>0</v>
      </c>
      <c r="S639" s="138">
        <v>0</v>
      </c>
      <c r="T639" s="139">
        <f>S639*H639</f>
        <v>0</v>
      </c>
      <c r="AR639" s="140" t="s">
        <v>687</v>
      </c>
      <c r="AT639" s="140" t="s">
        <v>141</v>
      </c>
      <c r="AU639" s="140" t="s">
        <v>153</v>
      </c>
      <c r="AY639" s="17" t="s">
        <v>140</v>
      </c>
      <c r="BE639" s="141">
        <f>IF(N639="základní",J639,0)</f>
        <v>0</v>
      </c>
      <c r="BF639" s="141">
        <f>IF(N639="snížená",J639,0)</f>
        <v>0</v>
      </c>
      <c r="BG639" s="141">
        <f>IF(N639="zákl. přenesená",J639,0)</f>
        <v>0</v>
      </c>
      <c r="BH639" s="141">
        <f>IF(N639="sníž. přenesená",J639,0)</f>
        <v>0</v>
      </c>
      <c r="BI639" s="141">
        <f>IF(N639="nulová",J639,0)</f>
        <v>0</v>
      </c>
      <c r="BJ639" s="17" t="s">
        <v>83</v>
      </c>
      <c r="BK639" s="141">
        <f>ROUND(I639*H639,2)</f>
        <v>0</v>
      </c>
      <c r="BL639" s="17" t="s">
        <v>687</v>
      </c>
      <c r="BM639" s="140" t="s">
        <v>1362</v>
      </c>
    </row>
    <row r="640" spans="2:65" s="1" customFormat="1" ht="11.25">
      <c r="B640" s="32"/>
      <c r="D640" s="142" t="s">
        <v>147</v>
      </c>
      <c r="F640" s="143" t="s">
        <v>1361</v>
      </c>
      <c r="I640" s="144"/>
      <c r="L640" s="32"/>
      <c r="M640" s="145"/>
      <c r="T640" s="53"/>
      <c r="AT640" s="17" t="s">
        <v>147</v>
      </c>
      <c r="AU640" s="17" t="s">
        <v>153</v>
      </c>
    </row>
    <row r="641" spans="2:65" s="1" customFormat="1" ht="19.5">
      <c r="B641" s="32"/>
      <c r="D641" s="142" t="s">
        <v>339</v>
      </c>
      <c r="F641" s="184" t="s">
        <v>690</v>
      </c>
      <c r="I641" s="144"/>
      <c r="L641" s="32"/>
      <c r="M641" s="145"/>
      <c r="T641" s="53"/>
      <c r="AT641" s="17" t="s">
        <v>339</v>
      </c>
      <c r="AU641" s="17" t="s">
        <v>153</v>
      </c>
    </row>
    <row r="642" spans="2:65" s="1" customFormat="1" ht="16.5" customHeight="1">
      <c r="B642" s="32"/>
      <c r="C642" s="129" t="s">
        <v>1363</v>
      </c>
      <c r="D642" s="129" t="s">
        <v>141</v>
      </c>
      <c r="E642" s="130" t="s">
        <v>1364</v>
      </c>
      <c r="F642" s="131" t="s">
        <v>1365</v>
      </c>
      <c r="G642" s="132" t="s">
        <v>144</v>
      </c>
      <c r="H642" s="133">
        <v>1</v>
      </c>
      <c r="I642" s="134"/>
      <c r="J642" s="135">
        <f>ROUND(I642*H642,2)</f>
        <v>0</v>
      </c>
      <c r="K642" s="131" t="s">
        <v>19</v>
      </c>
      <c r="L642" s="32"/>
      <c r="M642" s="136" t="s">
        <v>19</v>
      </c>
      <c r="N642" s="137" t="s">
        <v>47</v>
      </c>
      <c r="P642" s="138">
        <f>O642*H642</f>
        <v>0</v>
      </c>
      <c r="Q642" s="138">
        <v>0</v>
      </c>
      <c r="R642" s="138">
        <f>Q642*H642</f>
        <v>0</v>
      </c>
      <c r="S642" s="138">
        <v>0</v>
      </c>
      <c r="T642" s="139">
        <f>S642*H642</f>
        <v>0</v>
      </c>
      <c r="AR642" s="140" t="s">
        <v>687</v>
      </c>
      <c r="AT642" s="140" t="s">
        <v>141</v>
      </c>
      <c r="AU642" s="140" t="s">
        <v>153</v>
      </c>
      <c r="AY642" s="17" t="s">
        <v>140</v>
      </c>
      <c r="BE642" s="141">
        <f>IF(N642="základní",J642,0)</f>
        <v>0</v>
      </c>
      <c r="BF642" s="141">
        <f>IF(N642="snížená",J642,0)</f>
        <v>0</v>
      </c>
      <c r="BG642" s="141">
        <f>IF(N642="zákl. přenesená",J642,0)</f>
        <v>0</v>
      </c>
      <c r="BH642" s="141">
        <f>IF(N642="sníž. přenesená",J642,0)</f>
        <v>0</v>
      </c>
      <c r="BI642" s="141">
        <f>IF(N642="nulová",J642,0)</f>
        <v>0</v>
      </c>
      <c r="BJ642" s="17" t="s">
        <v>83</v>
      </c>
      <c r="BK642" s="141">
        <f>ROUND(I642*H642,2)</f>
        <v>0</v>
      </c>
      <c r="BL642" s="17" t="s">
        <v>687</v>
      </c>
      <c r="BM642" s="140" t="s">
        <v>1366</v>
      </c>
    </row>
    <row r="643" spans="2:65" s="1" customFormat="1" ht="11.25">
      <c r="B643" s="32"/>
      <c r="D643" s="142" t="s">
        <v>147</v>
      </c>
      <c r="F643" s="143" t="s">
        <v>1365</v>
      </c>
      <c r="I643" s="144"/>
      <c r="L643" s="32"/>
      <c r="M643" s="145"/>
      <c r="T643" s="53"/>
      <c r="AT643" s="17" t="s">
        <v>147</v>
      </c>
      <c r="AU643" s="17" t="s">
        <v>153</v>
      </c>
    </row>
    <row r="644" spans="2:65" s="1" customFormat="1" ht="19.5">
      <c r="B644" s="32"/>
      <c r="D644" s="142" t="s">
        <v>339</v>
      </c>
      <c r="F644" s="184" t="s">
        <v>690</v>
      </c>
      <c r="I644" s="144"/>
      <c r="L644" s="32"/>
      <c r="M644" s="145"/>
      <c r="T644" s="53"/>
      <c r="AT644" s="17" t="s">
        <v>339</v>
      </c>
      <c r="AU644" s="17" t="s">
        <v>153</v>
      </c>
    </row>
    <row r="645" spans="2:65" s="1" customFormat="1" ht="16.5" customHeight="1">
      <c r="B645" s="32"/>
      <c r="C645" s="129" t="s">
        <v>1367</v>
      </c>
      <c r="D645" s="129" t="s">
        <v>141</v>
      </c>
      <c r="E645" s="130" t="s">
        <v>1368</v>
      </c>
      <c r="F645" s="131" t="s">
        <v>1369</v>
      </c>
      <c r="G645" s="132" t="s">
        <v>144</v>
      </c>
      <c r="H645" s="133">
        <v>1</v>
      </c>
      <c r="I645" s="134"/>
      <c r="J645" s="135">
        <f>ROUND(I645*H645,2)</f>
        <v>0</v>
      </c>
      <c r="K645" s="131" t="s">
        <v>19</v>
      </c>
      <c r="L645" s="32"/>
      <c r="M645" s="136" t="s">
        <v>19</v>
      </c>
      <c r="N645" s="137" t="s">
        <v>47</v>
      </c>
      <c r="P645" s="138">
        <f>O645*H645</f>
        <v>0</v>
      </c>
      <c r="Q645" s="138">
        <v>0</v>
      </c>
      <c r="R645" s="138">
        <f>Q645*H645</f>
        <v>0</v>
      </c>
      <c r="S645" s="138">
        <v>0</v>
      </c>
      <c r="T645" s="139">
        <f>S645*H645</f>
        <v>0</v>
      </c>
      <c r="AR645" s="140" t="s">
        <v>687</v>
      </c>
      <c r="AT645" s="140" t="s">
        <v>141</v>
      </c>
      <c r="AU645" s="140" t="s">
        <v>153</v>
      </c>
      <c r="AY645" s="17" t="s">
        <v>140</v>
      </c>
      <c r="BE645" s="141">
        <f>IF(N645="základní",J645,0)</f>
        <v>0</v>
      </c>
      <c r="BF645" s="141">
        <f>IF(N645="snížená",J645,0)</f>
        <v>0</v>
      </c>
      <c r="BG645" s="141">
        <f>IF(N645="zákl. přenesená",J645,0)</f>
        <v>0</v>
      </c>
      <c r="BH645" s="141">
        <f>IF(N645="sníž. přenesená",J645,0)</f>
        <v>0</v>
      </c>
      <c r="BI645" s="141">
        <f>IF(N645="nulová",J645,0)</f>
        <v>0</v>
      </c>
      <c r="BJ645" s="17" t="s">
        <v>83</v>
      </c>
      <c r="BK645" s="141">
        <f>ROUND(I645*H645,2)</f>
        <v>0</v>
      </c>
      <c r="BL645" s="17" t="s">
        <v>687</v>
      </c>
      <c r="BM645" s="140" t="s">
        <v>1370</v>
      </c>
    </row>
    <row r="646" spans="2:65" s="1" customFormat="1" ht="11.25">
      <c r="B646" s="32"/>
      <c r="D646" s="142" t="s">
        <v>147</v>
      </c>
      <c r="F646" s="143" t="s">
        <v>1369</v>
      </c>
      <c r="I646" s="144"/>
      <c r="L646" s="32"/>
      <c r="M646" s="145"/>
      <c r="T646" s="53"/>
      <c r="AT646" s="17" t="s">
        <v>147</v>
      </c>
      <c r="AU646" s="17" t="s">
        <v>153</v>
      </c>
    </row>
    <row r="647" spans="2:65" s="1" customFormat="1" ht="19.5">
      <c r="B647" s="32"/>
      <c r="D647" s="142" t="s">
        <v>339</v>
      </c>
      <c r="F647" s="184" t="s">
        <v>690</v>
      </c>
      <c r="I647" s="144"/>
      <c r="L647" s="32"/>
      <c r="M647" s="145"/>
      <c r="T647" s="53"/>
      <c r="AT647" s="17" t="s">
        <v>339</v>
      </c>
      <c r="AU647" s="17" t="s">
        <v>153</v>
      </c>
    </row>
    <row r="648" spans="2:65" s="1" customFormat="1" ht="16.5" customHeight="1">
      <c r="B648" s="32"/>
      <c r="C648" s="129" t="s">
        <v>1371</v>
      </c>
      <c r="D648" s="129" t="s">
        <v>141</v>
      </c>
      <c r="E648" s="130" t="s">
        <v>1372</v>
      </c>
      <c r="F648" s="131" t="s">
        <v>1373</v>
      </c>
      <c r="G648" s="132" t="s">
        <v>144</v>
      </c>
      <c r="H648" s="133">
        <v>1</v>
      </c>
      <c r="I648" s="134"/>
      <c r="J648" s="135">
        <f>ROUND(I648*H648,2)</f>
        <v>0</v>
      </c>
      <c r="K648" s="131" t="s">
        <v>19</v>
      </c>
      <c r="L648" s="32"/>
      <c r="M648" s="136" t="s">
        <v>19</v>
      </c>
      <c r="N648" s="137" t="s">
        <v>47</v>
      </c>
      <c r="P648" s="138">
        <f>O648*H648</f>
        <v>0</v>
      </c>
      <c r="Q648" s="138">
        <v>0</v>
      </c>
      <c r="R648" s="138">
        <f>Q648*H648</f>
        <v>0</v>
      </c>
      <c r="S648" s="138">
        <v>0</v>
      </c>
      <c r="T648" s="139">
        <f>S648*H648</f>
        <v>0</v>
      </c>
      <c r="AR648" s="140" t="s">
        <v>687</v>
      </c>
      <c r="AT648" s="140" t="s">
        <v>141</v>
      </c>
      <c r="AU648" s="140" t="s">
        <v>153</v>
      </c>
      <c r="AY648" s="17" t="s">
        <v>140</v>
      </c>
      <c r="BE648" s="141">
        <f>IF(N648="základní",J648,0)</f>
        <v>0</v>
      </c>
      <c r="BF648" s="141">
        <f>IF(N648="snížená",J648,0)</f>
        <v>0</v>
      </c>
      <c r="BG648" s="141">
        <f>IF(N648="zákl. přenesená",J648,0)</f>
        <v>0</v>
      </c>
      <c r="BH648" s="141">
        <f>IF(N648="sníž. přenesená",J648,0)</f>
        <v>0</v>
      </c>
      <c r="BI648" s="141">
        <f>IF(N648="nulová",J648,0)</f>
        <v>0</v>
      </c>
      <c r="BJ648" s="17" t="s">
        <v>83</v>
      </c>
      <c r="BK648" s="141">
        <f>ROUND(I648*H648,2)</f>
        <v>0</v>
      </c>
      <c r="BL648" s="17" t="s">
        <v>687</v>
      </c>
      <c r="BM648" s="140" t="s">
        <v>1374</v>
      </c>
    </row>
    <row r="649" spans="2:65" s="1" customFormat="1" ht="11.25">
      <c r="B649" s="32"/>
      <c r="D649" s="142" t="s">
        <v>147</v>
      </c>
      <c r="F649" s="143" t="s">
        <v>1373</v>
      </c>
      <c r="I649" s="144"/>
      <c r="L649" s="32"/>
      <c r="M649" s="145"/>
      <c r="T649" s="53"/>
      <c r="AT649" s="17" t="s">
        <v>147</v>
      </c>
      <c r="AU649" s="17" t="s">
        <v>153</v>
      </c>
    </row>
    <row r="650" spans="2:65" s="1" customFormat="1" ht="19.5">
      <c r="B650" s="32"/>
      <c r="D650" s="142" t="s">
        <v>339</v>
      </c>
      <c r="F650" s="184" t="s">
        <v>690</v>
      </c>
      <c r="I650" s="144"/>
      <c r="L650" s="32"/>
      <c r="M650" s="145"/>
      <c r="T650" s="53"/>
      <c r="AT650" s="17" t="s">
        <v>339</v>
      </c>
      <c r="AU650" s="17" t="s">
        <v>153</v>
      </c>
    </row>
    <row r="651" spans="2:65" s="1" customFormat="1" ht="16.5" customHeight="1">
      <c r="B651" s="32"/>
      <c r="C651" s="129" t="s">
        <v>1375</v>
      </c>
      <c r="D651" s="129" t="s">
        <v>141</v>
      </c>
      <c r="E651" s="130" t="s">
        <v>1376</v>
      </c>
      <c r="F651" s="131" t="s">
        <v>1377</v>
      </c>
      <c r="G651" s="132" t="s">
        <v>699</v>
      </c>
      <c r="H651" s="133">
        <v>50</v>
      </c>
      <c r="I651" s="134"/>
      <c r="J651" s="135">
        <f>ROUND(I651*H651,2)</f>
        <v>0</v>
      </c>
      <c r="K651" s="131" t="s">
        <v>19</v>
      </c>
      <c r="L651" s="32"/>
      <c r="M651" s="136" t="s">
        <v>19</v>
      </c>
      <c r="N651" s="137" t="s">
        <v>47</v>
      </c>
      <c r="P651" s="138">
        <f>O651*H651</f>
        <v>0</v>
      </c>
      <c r="Q651" s="138">
        <v>0</v>
      </c>
      <c r="R651" s="138">
        <f>Q651*H651</f>
        <v>0</v>
      </c>
      <c r="S651" s="138">
        <v>0</v>
      </c>
      <c r="T651" s="139">
        <f>S651*H651</f>
        <v>0</v>
      </c>
      <c r="AR651" s="140" t="s">
        <v>687</v>
      </c>
      <c r="AT651" s="140" t="s">
        <v>141</v>
      </c>
      <c r="AU651" s="140" t="s">
        <v>153</v>
      </c>
      <c r="AY651" s="17" t="s">
        <v>140</v>
      </c>
      <c r="BE651" s="141">
        <f>IF(N651="základní",J651,0)</f>
        <v>0</v>
      </c>
      <c r="BF651" s="141">
        <f>IF(N651="snížená",J651,0)</f>
        <v>0</v>
      </c>
      <c r="BG651" s="141">
        <f>IF(N651="zákl. přenesená",J651,0)</f>
        <v>0</v>
      </c>
      <c r="BH651" s="141">
        <f>IF(N651="sníž. přenesená",J651,0)</f>
        <v>0</v>
      </c>
      <c r="BI651" s="141">
        <f>IF(N651="nulová",J651,0)</f>
        <v>0</v>
      </c>
      <c r="BJ651" s="17" t="s">
        <v>83</v>
      </c>
      <c r="BK651" s="141">
        <f>ROUND(I651*H651,2)</f>
        <v>0</v>
      </c>
      <c r="BL651" s="17" t="s">
        <v>687</v>
      </c>
      <c r="BM651" s="140" t="s">
        <v>1378</v>
      </c>
    </row>
    <row r="652" spans="2:65" s="1" customFormat="1" ht="11.25">
      <c r="B652" s="32"/>
      <c r="D652" s="142" t="s">
        <v>147</v>
      </c>
      <c r="F652" s="143" t="s">
        <v>1377</v>
      </c>
      <c r="I652" s="144"/>
      <c r="L652" s="32"/>
      <c r="M652" s="145"/>
      <c r="T652" s="53"/>
      <c r="AT652" s="17" t="s">
        <v>147</v>
      </c>
      <c r="AU652" s="17" t="s">
        <v>153</v>
      </c>
    </row>
    <row r="653" spans="2:65" s="1" customFormat="1" ht="29.25">
      <c r="B653" s="32"/>
      <c r="D653" s="142" t="s">
        <v>339</v>
      </c>
      <c r="F653" s="184" t="s">
        <v>701</v>
      </c>
      <c r="I653" s="144"/>
      <c r="L653" s="32"/>
      <c r="M653" s="145"/>
      <c r="T653" s="53"/>
      <c r="AT653" s="17" t="s">
        <v>339</v>
      </c>
      <c r="AU653" s="17" t="s">
        <v>153</v>
      </c>
    </row>
    <row r="654" spans="2:65" s="1" customFormat="1" ht="16.5" customHeight="1">
      <c r="B654" s="32"/>
      <c r="C654" s="129" t="s">
        <v>1379</v>
      </c>
      <c r="D654" s="129" t="s">
        <v>141</v>
      </c>
      <c r="E654" s="130" t="s">
        <v>1380</v>
      </c>
      <c r="F654" s="131" t="s">
        <v>1381</v>
      </c>
      <c r="G654" s="132" t="s">
        <v>144</v>
      </c>
      <c r="H654" s="133">
        <v>1</v>
      </c>
      <c r="I654" s="134"/>
      <c r="J654" s="135">
        <f>ROUND(I654*H654,2)</f>
        <v>0</v>
      </c>
      <c r="K654" s="131" t="s">
        <v>19</v>
      </c>
      <c r="L654" s="32"/>
      <c r="M654" s="136" t="s">
        <v>19</v>
      </c>
      <c r="N654" s="137" t="s">
        <v>47</v>
      </c>
      <c r="P654" s="138">
        <f>O654*H654</f>
        <v>0</v>
      </c>
      <c r="Q654" s="138">
        <v>0</v>
      </c>
      <c r="R654" s="138">
        <f>Q654*H654</f>
        <v>0</v>
      </c>
      <c r="S654" s="138">
        <v>0</v>
      </c>
      <c r="T654" s="139">
        <f>S654*H654</f>
        <v>0</v>
      </c>
      <c r="AR654" s="140" t="s">
        <v>687</v>
      </c>
      <c r="AT654" s="140" t="s">
        <v>141</v>
      </c>
      <c r="AU654" s="140" t="s">
        <v>153</v>
      </c>
      <c r="AY654" s="17" t="s">
        <v>140</v>
      </c>
      <c r="BE654" s="141">
        <f>IF(N654="základní",J654,0)</f>
        <v>0</v>
      </c>
      <c r="BF654" s="141">
        <f>IF(N654="snížená",J654,0)</f>
        <v>0</v>
      </c>
      <c r="BG654" s="141">
        <f>IF(N654="zákl. přenesená",J654,0)</f>
        <v>0</v>
      </c>
      <c r="BH654" s="141">
        <f>IF(N654="sníž. přenesená",J654,0)</f>
        <v>0</v>
      </c>
      <c r="BI654" s="141">
        <f>IF(N654="nulová",J654,0)</f>
        <v>0</v>
      </c>
      <c r="BJ654" s="17" t="s">
        <v>83</v>
      </c>
      <c r="BK654" s="141">
        <f>ROUND(I654*H654,2)</f>
        <v>0</v>
      </c>
      <c r="BL654" s="17" t="s">
        <v>687</v>
      </c>
      <c r="BM654" s="140" t="s">
        <v>1382</v>
      </c>
    </row>
    <row r="655" spans="2:65" s="1" customFormat="1" ht="11.25">
      <c r="B655" s="32"/>
      <c r="D655" s="142" t="s">
        <v>147</v>
      </c>
      <c r="F655" s="143" t="s">
        <v>1381</v>
      </c>
      <c r="I655" s="144"/>
      <c r="L655" s="32"/>
      <c r="M655" s="145"/>
      <c r="T655" s="53"/>
      <c r="AT655" s="17" t="s">
        <v>147</v>
      </c>
      <c r="AU655" s="17" t="s">
        <v>153</v>
      </c>
    </row>
    <row r="656" spans="2:65" s="1" customFormat="1" ht="19.5">
      <c r="B656" s="32"/>
      <c r="D656" s="142" t="s">
        <v>339</v>
      </c>
      <c r="F656" s="184" t="s">
        <v>690</v>
      </c>
      <c r="I656" s="144"/>
      <c r="L656" s="32"/>
      <c r="M656" s="145"/>
      <c r="T656" s="53"/>
      <c r="AT656" s="17" t="s">
        <v>339</v>
      </c>
      <c r="AU656" s="17" t="s">
        <v>153</v>
      </c>
    </row>
    <row r="657" spans="2:65" s="11" customFormat="1" ht="20.85" customHeight="1">
      <c r="B657" s="119"/>
      <c r="D657" s="120" t="s">
        <v>75</v>
      </c>
      <c r="E657" s="146" t="s">
        <v>1383</v>
      </c>
      <c r="F657" s="146" t="s">
        <v>1384</v>
      </c>
      <c r="I657" s="122"/>
      <c r="J657" s="147">
        <f>BK657</f>
        <v>0</v>
      </c>
      <c r="L657" s="119"/>
      <c r="M657" s="124"/>
      <c r="P657" s="125">
        <f>SUM(P658:P672)</f>
        <v>0</v>
      </c>
      <c r="R657" s="125">
        <f>SUM(R658:R672)</f>
        <v>0</v>
      </c>
      <c r="T657" s="126">
        <f>SUM(T658:T672)</f>
        <v>0</v>
      </c>
      <c r="AR657" s="120" t="s">
        <v>139</v>
      </c>
      <c r="AT657" s="127" t="s">
        <v>75</v>
      </c>
      <c r="AU657" s="127" t="s">
        <v>85</v>
      </c>
      <c r="AY657" s="120" t="s">
        <v>140</v>
      </c>
      <c r="BK657" s="128">
        <f>SUM(BK658:BK672)</f>
        <v>0</v>
      </c>
    </row>
    <row r="658" spans="2:65" s="1" customFormat="1" ht="16.5" customHeight="1">
      <c r="B658" s="32"/>
      <c r="C658" s="129" t="s">
        <v>1385</v>
      </c>
      <c r="D658" s="129" t="s">
        <v>141</v>
      </c>
      <c r="E658" s="130" t="s">
        <v>1386</v>
      </c>
      <c r="F658" s="131" t="s">
        <v>1387</v>
      </c>
      <c r="G658" s="132" t="s">
        <v>144</v>
      </c>
      <c r="H658" s="133">
        <v>1</v>
      </c>
      <c r="I658" s="134"/>
      <c r="J658" s="135">
        <f>ROUND(I658*H658,2)</f>
        <v>0</v>
      </c>
      <c r="K658" s="131" t="s">
        <v>19</v>
      </c>
      <c r="L658" s="32"/>
      <c r="M658" s="136" t="s">
        <v>19</v>
      </c>
      <c r="N658" s="137" t="s">
        <v>47</v>
      </c>
      <c r="P658" s="138">
        <f>O658*H658</f>
        <v>0</v>
      </c>
      <c r="Q658" s="138">
        <v>0</v>
      </c>
      <c r="R658" s="138">
        <f>Q658*H658</f>
        <v>0</v>
      </c>
      <c r="S658" s="138">
        <v>0</v>
      </c>
      <c r="T658" s="139">
        <f>S658*H658</f>
        <v>0</v>
      </c>
      <c r="AR658" s="140" t="s">
        <v>687</v>
      </c>
      <c r="AT658" s="140" t="s">
        <v>141</v>
      </c>
      <c r="AU658" s="140" t="s">
        <v>153</v>
      </c>
      <c r="AY658" s="17" t="s">
        <v>140</v>
      </c>
      <c r="BE658" s="141">
        <f>IF(N658="základní",J658,0)</f>
        <v>0</v>
      </c>
      <c r="BF658" s="141">
        <f>IF(N658="snížená",J658,0)</f>
        <v>0</v>
      </c>
      <c r="BG658" s="141">
        <f>IF(N658="zákl. přenesená",J658,0)</f>
        <v>0</v>
      </c>
      <c r="BH658" s="141">
        <f>IF(N658="sníž. přenesená",J658,0)</f>
        <v>0</v>
      </c>
      <c r="BI658" s="141">
        <f>IF(N658="nulová",J658,0)</f>
        <v>0</v>
      </c>
      <c r="BJ658" s="17" t="s">
        <v>83</v>
      </c>
      <c r="BK658" s="141">
        <f>ROUND(I658*H658,2)</f>
        <v>0</v>
      </c>
      <c r="BL658" s="17" t="s">
        <v>687</v>
      </c>
      <c r="BM658" s="140" t="s">
        <v>1388</v>
      </c>
    </row>
    <row r="659" spans="2:65" s="1" customFormat="1" ht="11.25">
      <c r="B659" s="32"/>
      <c r="D659" s="142" t="s">
        <v>147</v>
      </c>
      <c r="F659" s="143" t="s">
        <v>1387</v>
      </c>
      <c r="I659" s="144"/>
      <c r="L659" s="32"/>
      <c r="M659" s="145"/>
      <c r="T659" s="53"/>
      <c r="AT659" s="17" t="s">
        <v>147</v>
      </c>
      <c r="AU659" s="17" t="s">
        <v>153</v>
      </c>
    </row>
    <row r="660" spans="2:65" s="1" customFormat="1" ht="19.5">
      <c r="B660" s="32"/>
      <c r="D660" s="142" t="s">
        <v>339</v>
      </c>
      <c r="F660" s="184" t="s">
        <v>690</v>
      </c>
      <c r="I660" s="144"/>
      <c r="L660" s="32"/>
      <c r="M660" s="145"/>
      <c r="T660" s="53"/>
      <c r="AT660" s="17" t="s">
        <v>339</v>
      </c>
      <c r="AU660" s="17" t="s">
        <v>153</v>
      </c>
    </row>
    <row r="661" spans="2:65" s="1" customFormat="1" ht="16.5" customHeight="1">
      <c r="B661" s="32"/>
      <c r="C661" s="129" t="s">
        <v>1389</v>
      </c>
      <c r="D661" s="129" t="s">
        <v>141</v>
      </c>
      <c r="E661" s="130" t="s">
        <v>1390</v>
      </c>
      <c r="F661" s="131" t="s">
        <v>1391</v>
      </c>
      <c r="G661" s="132" t="s">
        <v>144</v>
      </c>
      <c r="H661" s="133">
        <v>1</v>
      </c>
      <c r="I661" s="134"/>
      <c r="J661" s="135">
        <f>ROUND(I661*H661,2)</f>
        <v>0</v>
      </c>
      <c r="K661" s="131" t="s">
        <v>19</v>
      </c>
      <c r="L661" s="32"/>
      <c r="M661" s="136" t="s">
        <v>19</v>
      </c>
      <c r="N661" s="137" t="s">
        <v>47</v>
      </c>
      <c r="P661" s="138">
        <f>O661*H661</f>
        <v>0</v>
      </c>
      <c r="Q661" s="138">
        <v>0</v>
      </c>
      <c r="R661" s="138">
        <f>Q661*H661</f>
        <v>0</v>
      </c>
      <c r="S661" s="138">
        <v>0</v>
      </c>
      <c r="T661" s="139">
        <f>S661*H661</f>
        <v>0</v>
      </c>
      <c r="AR661" s="140" t="s">
        <v>687</v>
      </c>
      <c r="AT661" s="140" t="s">
        <v>141</v>
      </c>
      <c r="AU661" s="140" t="s">
        <v>153</v>
      </c>
      <c r="AY661" s="17" t="s">
        <v>140</v>
      </c>
      <c r="BE661" s="141">
        <f>IF(N661="základní",J661,0)</f>
        <v>0</v>
      </c>
      <c r="BF661" s="141">
        <f>IF(N661="snížená",J661,0)</f>
        <v>0</v>
      </c>
      <c r="BG661" s="141">
        <f>IF(N661="zákl. přenesená",J661,0)</f>
        <v>0</v>
      </c>
      <c r="BH661" s="141">
        <f>IF(N661="sníž. přenesená",J661,0)</f>
        <v>0</v>
      </c>
      <c r="BI661" s="141">
        <f>IF(N661="nulová",J661,0)</f>
        <v>0</v>
      </c>
      <c r="BJ661" s="17" t="s">
        <v>83</v>
      </c>
      <c r="BK661" s="141">
        <f>ROUND(I661*H661,2)</f>
        <v>0</v>
      </c>
      <c r="BL661" s="17" t="s">
        <v>687</v>
      </c>
      <c r="BM661" s="140" t="s">
        <v>1392</v>
      </c>
    </row>
    <row r="662" spans="2:65" s="1" customFormat="1" ht="11.25">
      <c r="B662" s="32"/>
      <c r="D662" s="142" t="s">
        <v>147</v>
      </c>
      <c r="F662" s="143" t="s">
        <v>1391</v>
      </c>
      <c r="I662" s="144"/>
      <c r="L662" s="32"/>
      <c r="M662" s="145"/>
      <c r="T662" s="53"/>
      <c r="AT662" s="17" t="s">
        <v>147</v>
      </c>
      <c r="AU662" s="17" t="s">
        <v>153</v>
      </c>
    </row>
    <row r="663" spans="2:65" s="1" customFormat="1" ht="19.5">
      <c r="B663" s="32"/>
      <c r="D663" s="142" t="s">
        <v>339</v>
      </c>
      <c r="F663" s="184" t="s">
        <v>690</v>
      </c>
      <c r="I663" s="144"/>
      <c r="L663" s="32"/>
      <c r="M663" s="145"/>
      <c r="T663" s="53"/>
      <c r="AT663" s="17" t="s">
        <v>339</v>
      </c>
      <c r="AU663" s="17" t="s">
        <v>153</v>
      </c>
    </row>
    <row r="664" spans="2:65" s="1" customFormat="1" ht="16.5" customHeight="1">
      <c r="B664" s="32"/>
      <c r="C664" s="129" t="s">
        <v>1393</v>
      </c>
      <c r="D664" s="129" t="s">
        <v>141</v>
      </c>
      <c r="E664" s="130" t="s">
        <v>1394</v>
      </c>
      <c r="F664" s="131" t="s">
        <v>1395</v>
      </c>
      <c r="G664" s="132" t="s">
        <v>144</v>
      </c>
      <c r="H664" s="133">
        <v>1</v>
      </c>
      <c r="I664" s="134"/>
      <c r="J664" s="135">
        <f>ROUND(I664*H664,2)</f>
        <v>0</v>
      </c>
      <c r="K664" s="131" t="s">
        <v>19</v>
      </c>
      <c r="L664" s="32"/>
      <c r="M664" s="136" t="s">
        <v>19</v>
      </c>
      <c r="N664" s="137" t="s">
        <v>47</v>
      </c>
      <c r="P664" s="138">
        <f>O664*H664</f>
        <v>0</v>
      </c>
      <c r="Q664" s="138">
        <v>0</v>
      </c>
      <c r="R664" s="138">
        <f>Q664*H664</f>
        <v>0</v>
      </c>
      <c r="S664" s="138">
        <v>0</v>
      </c>
      <c r="T664" s="139">
        <f>S664*H664</f>
        <v>0</v>
      </c>
      <c r="AR664" s="140" t="s">
        <v>687</v>
      </c>
      <c r="AT664" s="140" t="s">
        <v>141</v>
      </c>
      <c r="AU664" s="140" t="s">
        <v>153</v>
      </c>
      <c r="AY664" s="17" t="s">
        <v>140</v>
      </c>
      <c r="BE664" s="141">
        <f>IF(N664="základní",J664,0)</f>
        <v>0</v>
      </c>
      <c r="BF664" s="141">
        <f>IF(N664="snížená",J664,0)</f>
        <v>0</v>
      </c>
      <c r="BG664" s="141">
        <f>IF(N664="zákl. přenesená",J664,0)</f>
        <v>0</v>
      </c>
      <c r="BH664" s="141">
        <f>IF(N664="sníž. přenesená",J664,0)</f>
        <v>0</v>
      </c>
      <c r="BI664" s="141">
        <f>IF(N664="nulová",J664,0)</f>
        <v>0</v>
      </c>
      <c r="BJ664" s="17" t="s">
        <v>83</v>
      </c>
      <c r="BK664" s="141">
        <f>ROUND(I664*H664,2)</f>
        <v>0</v>
      </c>
      <c r="BL664" s="17" t="s">
        <v>687</v>
      </c>
      <c r="BM664" s="140" t="s">
        <v>1396</v>
      </c>
    </row>
    <row r="665" spans="2:65" s="1" customFormat="1" ht="11.25">
      <c r="B665" s="32"/>
      <c r="D665" s="142" t="s">
        <v>147</v>
      </c>
      <c r="F665" s="143" t="s">
        <v>1397</v>
      </c>
      <c r="I665" s="144"/>
      <c r="L665" s="32"/>
      <c r="M665" s="145"/>
      <c r="T665" s="53"/>
      <c r="AT665" s="17" t="s">
        <v>147</v>
      </c>
      <c r="AU665" s="17" t="s">
        <v>153</v>
      </c>
    </row>
    <row r="666" spans="2:65" s="1" customFormat="1" ht="19.5">
      <c r="B666" s="32"/>
      <c r="D666" s="142" t="s">
        <v>339</v>
      </c>
      <c r="F666" s="184" t="s">
        <v>690</v>
      </c>
      <c r="I666" s="144"/>
      <c r="L666" s="32"/>
      <c r="M666" s="145"/>
      <c r="T666" s="53"/>
      <c r="AT666" s="17" t="s">
        <v>339</v>
      </c>
      <c r="AU666" s="17" t="s">
        <v>153</v>
      </c>
    </row>
    <row r="667" spans="2:65" s="1" customFormat="1" ht="16.5" customHeight="1">
      <c r="B667" s="32"/>
      <c r="C667" s="129" t="s">
        <v>1398</v>
      </c>
      <c r="D667" s="129" t="s">
        <v>141</v>
      </c>
      <c r="E667" s="130" t="s">
        <v>1399</v>
      </c>
      <c r="F667" s="131" t="s">
        <v>1400</v>
      </c>
      <c r="G667" s="132" t="s">
        <v>699</v>
      </c>
      <c r="H667" s="133">
        <v>50</v>
      </c>
      <c r="I667" s="134"/>
      <c r="J667" s="135">
        <f>ROUND(I667*H667,2)</f>
        <v>0</v>
      </c>
      <c r="K667" s="131" t="s">
        <v>19</v>
      </c>
      <c r="L667" s="32"/>
      <c r="M667" s="136" t="s">
        <v>19</v>
      </c>
      <c r="N667" s="137" t="s">
        <v>47</v>
      </c>
      <c r="P667" s="138">
        <f>O667*H667</f>
        <v>0</v>
      </c>
      <c r="Q667" s="138">
        <v>0</v>
      </c>
      <c r="R667" s="138">
        <f>Q667*H667</f>
        <v>0</v>
      </c>
      <c r="S667" s="138">
        <v>0</v>
      </c>
      <c r="T667" s="139">
        <f>S667*H667</f>
        <v>0</v>
      </c>
      <c r="AR667" s="140" t="s">
        <v>687</v>
      </c>
      <c r="AT667" s="140" t="s">
        <v>141</v>
      </c>
      <c r="AU667" s="140" t="s">
        <v>153</v>
      </c>
      <c r="AY667" s="17" t="s">
        <v>140</v>
      </c>
      <c r="BE667" s="141">
        <f>IF(N667="základní",J667,0)</f>
        <v>0</v>
      </c>
      <c r="BF667" s="141">
        <f>IF(N667="snížená",J667,0)</f>
        <v>0</v>
      </c>
      <c r="BG667" s="141">
        <f>IF(N667="zákl. přenesená",J667,0)</f>
        <v>0</v>
      </c>
      <c r="BH667" s="141">
        <f>IF(N667="sníž. přenesená",J667,0)</f>
        <v>0</v>
      </c>
      <c r="BI667" s="141">
        <f>IF(N667="nulová",J667,0)</f>
        <v>0</v>
      </c>
      <c r="BJ667" s="17" t="s">
        <v>83</v>
      </c>
      <c r="BK667" s="141">
        <f>ROUND(I667*H667,2)</f>
        <v>0</v>
      </c>
      <c r="BL667" s="17" t="s">
        <v>687</v>
      </c>
      <c r="BM667" s="140" t="s">
        <v>1401</v>
      </c>
    </row>
    <row r="668" spans="2:65" s="1" customFormat="1" ht="11.25">
      <c r="B668" s="32"/>
      <c r="D668" s="142" t="s">
        <v>147</v>
      </c>
      <c r="F668" s="143" t="s">
        <v>1400</v>
      </c>
      <c r="I668" s="144"/>
      <c r="L668" s="32"/>
      <c r="M668" s="145"/>
      <c r="T668" s="53"/>
      <c r="AT668" s="17" t="s">
        <v>147</v>
      </c>
      <c r="AU668" s="17" t="s">
        <v>153</v>
      </c>
    </row>
    <row r="669" spans="2:65" s="1" customFormat="1" ht="29.25">
      <c r="B669" s="32"/>
      <c r="D669" s="142" t="s">
        <v>339</v>
      </c>
      <c r="F669" s="184" t="s">
        <v>701</v>
      </c>
      <c r="I669" s="144"/>
      <c r="L669" s="32"/>
      <c r="M669" s="145"/>
      <c r="T669" s="53"/>
      <c r="AT669" s="17" t="s">
        <v>339</v>
      </c>
      <c r="AU669" s="17" t="s">
        <v>153</v>
      </c>
    </row>
    <row r="670" spans="2:65" s="1" customFormat="1" ht="16.5" customHeight="1">
      <c r="B670" s="32"/>
      <c r="C670" s="129" t="s">
        <v>1402</v>
      </c>
      <c r="D670" s="129" t="s">
        <v>141</v>
      </c>
      <c r="E670" s="130" t="s">
        <v>1403</v>
      </c>
      <c r="F670" s="131" t="s">
        <v>1404</v>
      </c>
      <c r="G670" s="132" t="s">
        <v>144</v>
      </c>
      <c r="H670" s="133">
        <v>1</v>
      </c>
      <c r="I670" s="134"/>
      <c r="J670" s="135">
        <f>ROUND(I670*H670,2)</f>
        <v>0</v>
      </c>
      <c r="K670" s="131" t="s">
        <v>19</v>
      </c>
      <c r="L670" s="32"/>
      <c r="M670" s="136" t="s">
        <v>19</v>
      </c>
      <c r="N670" s="137" t="s">
        <v>47</v>
      </c>
      <c r="P670" s="138">
        <f>O670*H670</f>
        <v>0</v>
      </c>
      <c r="Q670" s="138">
        <v>0</v>
      </c>
      <c r="R670" s="138">
        <f>Q670*H670</f>
        <v>0</v>
      </c>
      <c r="S670" s="138">
        <v>0</v>
      </c>
      <c r="T670" s="139">
        <f>S670*H670</f>
        <v>0</v>
      </c>
      <c r="AR670" s="140" t="s">
        <v>687</v>
      </c>
      <c r="AT670" s="140" t="s">
        <v>141</v>
      </c>
      <c r="AU670" s="140" t="s">
        <v>153</v>
      </c>
      <c r="AY670" s="17" t="s">
        <v>140</v>
      </c>
      <c r="BE670" s="141">
        <f>IF(N670="základní",J670,0)</f>
        <v>0</v>
      </c>
      <c r="BF670" s="141">
        <f>IF(N670="snížená",J670,0)</f>
        <v>0</v>
      </c>
      <c r="BG670" s="141">
        <f>IF(N670="zákl. přenesená",J670,0)</f>
        <v>0</v>
      </c>
      <c r="BH670" s="141">
        <f>IF(N670="sníž. přenesená",J670,0)</f>
        <v>0</v>
      </c>
      <c r="BI670" s="141">
        <f>IF(N670="nulová",J670,0)</f>
        <v>0</v>
      </c>
      <c r="BJ670" s="17" t="s">
        <v>83</v>
      </c>
      <c r="BK670" s="141">
        <f>ROUND(I670*H670,2)</f>
        <v>0</v>
      </c>
      <c r="BL670" s="17" t="s">
        <v>687</v>
      </c>
      <c r="BM670" s="140" t="s">
        <v>1405</v>
      </c>
    </row>
    <row r="671" spans="2:65" s="1" customFormat="1" ht="11.25">
      <c r="B671" s="32"/>
      <c r="D671" s="142" t="s">
        <v>147</v>
      </c>
      <c r="F671" s="143" t="s">
        <v>1404</v>
      </c>
      <c r="I671" s="144"/>
      <c r="L671" s="32"/>
      <c r="M671" s="145"/>
      <c r="T671" s="53"/>
      <c r="AT671" s="17" t="s">
        <v>147</v>
      </c>
      <c r="AU671" s="17" t="s">
        <v>153</v>
      </c>
    </row>
    <row r="672" spans="2:65" s="1" customFormat="1" ht="19.5">
      <c r="B672" s="32"/>
      <c r="D672" s="142" t="s">
        <v>339</v>
      </c>
      <c r="F672" s="184" t="s">
        <v>690</v>
      </c>
      <c r="I672" s="144"/>
      <c r="L672" s="32"/>
      <c r="M672" s="145"/>
      <c r="T672" s="53"/>
      <c r="AT672" s="17" t="s">
        <v>339</v>
      </c>
      <c r="AU672" s="17" t="s">
        <v>153</v>
      </c>
    </row>
    <row r="673" spans="2:65" s="11" customFormat="1" ht="20.85" customHeight="1">
      <c r="B673" s="119"/>
      <c r="D673" s="120" t="s">
        <v>75</v>
      </c>
      <c r="E673" s="146" t="s">
        <v>1406</v>
      </c>
      <c r="F673" s="146" t="s">
        <v>1407</v>
      </c>
      <c r="I673" s="122"/>
      <c r="J673" s="147">
        <f>BK673</f>
        <v>0</v>
      </c>
      <c r="L673" s="119"/>
      <c r="M673" s="124"/>
      <c r="P673" s="125">
        <f>SUM(P674:P685)</f>
        <v>0</v>
      </c>
      <c r="R673" s="125">
        <f>SUM(R674:R685)</f>
        <v>0</v>
      </c>
      <c r="T673" s="126">
        <f>SUM(T674:T685)</f>
        <v>0</v>
      </c>
      <c r="AR673" s="120" t="s">
        <v>139</v>
      </c>
      <c r="AT673" s="127" t="s">
        <v>75</v>
      </c>
      <c r="AU673" s="127" t="s">
        <v>85</v>
      </c>
      <c r="AY673" s="120" t="s">
        <v>140</v>
      </c>
      <c r="BK673" s="128">
        <f>SUM(BK674:BK685)</f>
        <v>0</v>
      </c>
    </row>
    <row r="674" spans="2:65" s="1" customFormat="1" ht="16.5" customHeight="1">
      <c r="B674" s="32"/>
      <c r="C674" s="129" t="s">
        <v>1408</v>
      </c>
      <c r="D674" s="129" t="s">
        <v>141</v>
      </c>
      <c r="E674" s="130" t="s">
        <v>1409</v>
      </c>
      <c r="F674" s="131" t="s">
        <v>1410</v>
      </c>
      <c r="G674" s="132" t="s">
        <v>144</v>
      </c>
      <c r="H674" s="133">
        <v>1</v>
      </c>
      <c r="I674" s="134"/>
      <c r="J674" s="135">
        <f>ROUND(I674*H674,2)</f>
        <v>0</v>
      </c>
      <c r="K674" s="131" t="s">
        <v>19</v>
      </c>
      <c r="L674" s="32"/>
      <c r="M674" s="136" t="s">
        <v>19</v>
      </c>
      <c r="N674" s="137" t="s">
        <v>47</v>
      </c>
      <c r="P674" s="138">
        <f>O674*H674</f>
        <v>0</v>
      </c>
      <c r="Q674" s="138">
        <v>0</v>
      </c>
      <c r="R674" s="138">
        <f>Q674*H674</f>
        <v>0</v>
      </c>
      <c r="S674" s="138">
        <v>0</v>
      </c>
      <c r="T674" s="139">
        <f>S674*H674</f>
        <v>0</v>
      </c>
      <c r="AR674" s="140" t="s">
        <v>687</v>
      </c>
      <c r="AT674" s="140" t="s">
        <v>141</v>
      </c>
      <c r="AU674" s="140" t="s">
        <v>153</v>
      </c>
      <c r="AY674" s="17" t="s">
        <v>140</v>
      </c>
      <c r="BE674" s="141">
        <f>IF(N674="základní",J674,0)</f>
        <v>0</v>
      </c>
      <c r="BF674" s="141">
        <f>IF(N674="snížená",J674,0)</f>
        <v>0</v>
      </c>
      <c r="BG674" s="141">
        <f>IF(N674="zákl. přenesená",J674,0)</f>
        <v>0</v>
      </c>
      <c r="BH674" s="141">
        <f>IF(N674="sníž. přenesená",J674,0)</f>
        <v>0</v>
      </c>
      <c r="BI674" s="141">
        <f>IF(N674="nulová",J674,0)</f>
        <v>0</v>
      </c>
      <c r="BJ674" s="17" t="s">
        <v>83</v>
      </c>
      <c r="BK674" s="141">
        <f>ROUND(I674*H674,2)</f>
        <v>0</v>
      </c>
      <c r="BL674" s="17" t="s">
        <v>687</v>
      </c>
      <c r="BM674" s="140" t="s">
        <v>1411</v>
      </c>
    </row>
    <row r="675" spans="2:65" s="1" customFormat="1" ht="11.25">
      <c r="B675" s="32"/>
      <c r="D675" s="142" t="s">
        <v>147</v>
      </c>
      <c r="F675" s="143" t="s">
        <v>1410</v>
      </c>
      <c r="I675" s="144"/>
      <c r="L675" s="32"/>
      <c r="M675" s="145"/>
      <c r="T675" s="53"/>
      <c r="AT675" s="17" t="s">
        <v>147</v>
      </c>
      <c r="AU675" s="17" t="s">
        <v>153</v>
      </c>
    </row>
    <row r="676" spans="2:65" s="1" customFormat="1" ht="19.5">
      <c r="B676" s="32"/>
      <c r="D676" s="142" t="s">
        <v>339</v>
      </c>
      <c r="F676" s="184" t="s">
        <v>690</v>
      </c>
      <c r="I676" s="144"/>
      <c r="L676" s="32"/>
      <c r="M676" s="145"/>
      <c r="T676" s="53"/>
      <c r="AT676" s="17" t="s">
        <v>339</v>
      </c>
      <c r="AU676" s="17" t="s">
        <v>153</v>
      </c>
    </row>
    <row r="677" spans="2:65" s="1" customFormat="1" ht="16.5" customHeight="1">
      <c r="B677" s="32"/>
      <c r="C677" s="129" t="s">
        <v>1412</v>
      </c>
      <c r="D677" s="129" t="s">
        <v>141</v>
      </c>
      <c r="E677" s="130" t="s">
        <v>1413</v>
      </c>
      <c r="F677" s="131" t="s">
        <v>1414</v>
      </c>
      <c r="G677" s="132" t="s">
        <v>144</v>
      </c>
      <c r="H677" s="133">
        <v>1</v>
      </c>
      <c r="I677" s="134"/>
      <c r="J677" s="135">
        <f>ROUND(I677*H677,2)</f>
        <v>0</v>
      </c>
      <c r="K677" s="131" t="s">
        <v>19</v>
      </c>
      <c r="L677" s="32"/>
      <c r="M677" s="136" t="s">
        <v>19</v>
      </c>
      <c r="N677" s="137" t="s">
        <v>47</v>
      </c>
      <c r="P677" s="138">
        <f>O677*H677</f>
        <v>0</v>
      </c>
      <c r="Q677" s="138">
        <v>0</v>
      </c>
      <c r="R677" s="138">
        <f>Q677*H677</f>
        <v>0</v>
      </c>
      <c r="S677" s="138">
        <v>0</v>
      </c>
      <c r="T677" s="139">
        <f>S677*H677</f>
        <v>0</v>
      </c>
      <c r="AR677" s="140" t="s">
        <v>687</v>
      </c>
      <c r="AT677" s="140" t="s">
        <v>141</v>
      </c>
      <c r="AU677" s="140" t="s">
        <v>153</v>
      </c>
      <c r="AY677" s="17" t="s">
        <v>140</v>
      </c>
      <c r="BE677" s="141">
        <f>IF(N677="základní",J677,0)</f>
        <v>0</v>
      </c>
      <c r="BF677" s="141">
        <f>IF(N677="snížená",J677,0)</f>
        <v>0</v>
      </c>
      <c r="BG677" s="141">
        <f>IF(N677="zákl. přenesená",J677,0)</f>
        <v>0</v>
      </c>
      <c r="BH677" s="141">
        <f>IF(N677="sníž. přenesená",J677,0)</f>
        <v>0</v>
      </c>
      <c r="BI677" s="141">
        <f>IF(N677="nulová",J677,0)</f>
        <v>0</v>
      </c>
      <c r="BJ677" s="17" t="s">
        <v>83</v>
      </c>
      <c r="BK677" s="141">
        <f>ROUND(I677*H677,2)</f>
        <v>0</v>
      </c>
      <c r="BL677" s="17" t="s">
        <v>687</v>
      </c>
      <c r="BM677" s="140" t="s">
        <v>1415</v>
      </c>
    </row>
    <row r="678" spans="2:65" s="1" customFormat="1" ht="11.25">
      <c r="B678" s="32"/>
      <c r="D678" s="142" t="s">
        <v>147</v>
      </c>
      <c r="F678" s="143" t="s">
        <v>1414</v>
      </c>
      <c r="I678" s="144"/>
      <c r="L678" s="32"/>
      <c r="M678" s="145"/>
      <c r="T678" s="53"/>
      <c r="AT678" s="17" t="s">
        <v>147</v>
      </c>
      <c r="AU678" s="17" t="s">
        <v>153</v>
      </c>
    </row>
    <row r="679" spans="2:65" s="1" customFormat="1" ht="19.5">
      <c r="B679" s="32"/>
      <c r="D679" s="142" t="s">
        <v>339</v>
      </c>
      <c r="F679" s="184" t="s">
        <v>690</v>
      </c>
      <c r="I679" s="144"/>
      <c r="L679" s="32"/>
      <c r="M679" s="145"/>
      <c r="T679" s="53"/>
      <c r="AT679" s="17" t="s">
        <v>339</v>
      </c>
      <c r="AU679" s="17" t="s">
        <v>153</v>
      </c>
    </row>
    <row r="680" spans="2:65" s="1" customFormat="1" ht="16.5" customHeight="1">
      <c r="B680" s="32"/>
      <c r="C680" s="129" t="s">
        <v>1416</v>
      </c>
      <c r="D680" s="129" t="s">
        <v>141</v>
      </c>
      <c r="E680" s="130" t="s">
        <v>1417</v>
      </c>
      <c r="F680" s="131" t="s">
        <v>1418</v>
      </c>
      <c r="G680" s="132" t="s">
        <v>144</v>
      </c>
      <c r="H680" s="133">
        <v>1</v>
      </c>
      <c r="I680" s="134"/>
      <c r="J680" s="135">
        <f>ROUND(I680*H680,2)</f>
        <v>0</v>
      </c>
      <c r="K680" s="131" t="s">
        <v>19</v>
      </c>
      <c r="L680" s="32"/>
      <c r="M680" s="136" t="s">
        <v>19</v>
      </c>
      <c r="N680" s="137" t="s">
        <v>47</v>
      </c>
      <c r="P680" s="138">
        <f>O680*H680</f>
        <v>0</v>
      </c>
      <c r="Q680" s="138">
        <v>0</v>
      </c>
      <c r="R680" s="138">
        <f>Q680*H680</f>
        <v>0</v>
      </c>
      <c r="S680" s="138">
        <v>0</v>
      </c>
      <c r="T680" s="139">
        <f>S680*H680</f>
        <v>0</v>
      </c>
      <c r="AR680" s="140" t="s">
        <v>687</v>
      </c>
      <c r="AT680" s="140" t="s">
        <v>141</v>
      </c>
      <c r="AU680" s="140" t="s">
        <v>153</v>
      </c>
      <c r="AY680" s="17" t="s">
        <v>140</v>
      </c>
      <c r="BE680" s="141">
        <f>IF(N680="základní",J680,0)</f>
        <v>0</v>
      </c>
      <c r="BF680" s="141">
        <f>IF(N680="snížená",J680,0)</f>
        <v>0</v>
      </c>
      <c r="BG680" s="141">
        <f>IF(N680="zákl. přenesená",J680,0)</f>
        <v>0</v>
      </c>
      <c r="BH680" s="141">
        <f>IF(N680="sníž. přenesená",J680,0)</f>
        <v>0</v>
      </c>
      <c r="BI680" s="141">
        <f>IF(N680="nulová",J680,0)</f>
        <v>0</v>
      </c>
      <c r="BJ680" s="17" t="s">
        <v>83</v>
      </c>
      <c r="BK680" s="141">
        <f>ROUND(I680*H680,2)</f>
        <v>0</v>
      </c>
      <c r="BL680" s="17" t="s">
        <v>687</v>
      </c>
      <c r="BM680" s="140" t="s">
        <v>1419</v>
      </c>
    </row>
    <row r="681" spans="2:65" s="1" customFormat="1" ht="11.25">
      <c r="B681" s="32"/>
      <c r="D681" s="142" t="s">
        <v>147</v>
      </c>
      <c r="F681" s="143" t="s">
        <v>1418</v>
      </c>
      <c r="I681" s="144"/>
      <c r="L681" s="32"/>
      <c r="M681" s="145"/>
      <c r="T681" s="53"/>
      <c r="AT681" s="17" t="s">
        <v>147</v>
      </c>
      <c r="AU681" s="17" t="s">
        <v>153</v>
      </c>
    </row>
    <row r="682" spans="2:65" s="1" customFormat="1" ht="19.5">
      <c r="B682" s="32"/>
      <c r="D682" s="142" t="s">
        <v>339</v>
      </c>
      <c r="F682" s="184" t="s">
        <v>690</v>
      </c>
      <c r="I682" s="144"/>
      <c r="L682" s="32"/>
      <c r="M682" s="145"/>
      <c r="T682" s="53"/>
      <c r="AT682" s="17" t="s">
        <v>339</v>
      </c>
      <c r="AU682" s="17" t="s">
        <v>153</v>
      </c>
    </row>
    <row r="683" spans="2:65" s="1" customFormat="1" ht="16.5" customHeight="1">
      <c r="B683" s="32"/>
      <c r="C683" s="129" t="s">
        <v>1420</v>
      </c>
      <c r="D683" s="129" t="s">
        <v>141</v>
      </c>
      <c r="E683" s="130" t="s">
        <v>1421</v>
      </c>
      <c r="F683" s="131" t="s">
        <v>1422</v>
      </c>
      <c r="G683" s="132" t="s">
        <v>699</v>
      </c>
      <c r="H683" s="133">
        <v>1</v>
      </c>
      <c r="I683" s="134"/>
      <c r="J683" s="135">
        <f>ROUND(I683*H683,2)</f>
        <v>0</v>
      </c>
      <c r="K683" s="131" t="s">
        <v>19</v>
      </c>
      <c r="L683" s="32"/>
      <c r="M683" s="136" t="s">
        <v>19</v>
      </c>
      <c r="N683" s="137" t="s">
        <v>47</v>
      </c>
      <c r="P683" s="138">
        <f>O683*H683</f>
        <v>0</v>
      </c>
      <c r="Q683" s="138">
        <v>0</v>
      </c>
      <c r="R683" s="138">
        <f>Q683*H683</f>
        <v>0</v>
      </c>
      <c r="S683" s="138">
        <v>0</v>
      </c>
      <c r="T683" s="139">
        <f>S683*H683</f>
        <v>0</v>
      </c>
      <c r="AR683" s="140" t="s">
        <v>687</v>
      </c>
      <c r="AT683" s="140" t="s">
        <v>141</v>
      </c>
      <c r="AU683" s="140" t="s">
        <v>153</v>
      </c>
      <c r="AY683" s="17" t="s">
        <v>140</v>
      </c>
      <c r="BE683" s="141">
        <f>IF(N683="základní",J683,0)</f>
        <v>0</v>
      </c>
      <c r="BF683" s="141">
        <f>IF(N683="snížená",J683,0)</f>
        <v>0</v>
      </c>
      <c r="BG683" s="141">
        <f>IF(N683="zákl. přenesená",J683,0)</f>
        <v>0</v>
      </c>
      <c r="BH683" s="141">
        <f>IF(N683="sníž. přenesená",J683,0)</f>
        <v>0</v>
      </c>
      <c r="BI683" s="141">
        <f>IF(N683="nulová",J683,0)</f>
        <v>0</v>
      </c>
      <c r="BJ683" s="17" t="s">
        <v>83</v>
      </c>
      <c r="BK683" s="141">
        <f>ROUND(I683*H683,2)</f>
        <v>0</v>
      </c>
      <c r="BL683" s="17" t="s">
        <v>687</v>
      </c>
      <c r="BM683" s="140" t="s">
        <v>1423</v>
      </c>
    </row>
    <row r="684" spans="2:65" s="1" customFormat="1" ht="11.25">
      <c r="B684" s="32"/>
      <c r="D684" s="142" t="s">
        <v>147</v>
      </c>
      <c r="F684" s="143" t="s">
        <v>1422</v>
      </c>
      <c r="I684" s="144"/>
      <c r="L684" s="32"/>
      <c r="M684" s="145"/>
      <c r="T684" s="53"/>
      <c r="AT684" s="17" t="s">
        <v>147</v>
      </c>
      <c r="AU684" s="17" t="s">
        <v>153</v>
      </c>
    </row>
    <row r="685" spans="2:65" s="1" customFormat="1" ht="19.5">
      <c r="B685" s="32"/>
      <c r="D685" s="142" t="s">
        <v>339</v>
      </c>
      <c r="F685" s="184" t="s">
        <v>690</v>
      </c>
      <c r="I685" s="144"/>
      <c r="L685" s="32"/>
      <c r="M685" s="145"/>
      <c r="T685" s="53"/>
      <c r="AT685" s="17" t="s">
        <v>339</v>
      </c>
      <c r="AU685" s="17" t="s">
        <v>153</v>
      </c>
    </row>
    <row r="686" spans="2:65" s="11" customFormat="1" ht="25.9" customHeight="1">
      <c r="B686" s="119"/>
      <c r="D686" s="120" t="s">
        <v>75</v>
      </c>
      <c r="E686" s="121" t="s">
        <v>171</v>
      </c>
      <c r="F686" s="121" t="s">
        <v>1424</v>
      </c>
      <c r="I686" s="122"/>
      <c r="J686" s="123">
        <f>BK686</f>
        <v>0</v>
      </c>
      <c r="L686" s="119"/>
      <c r="M686" s="124"/>
      <c r="P686" s="125">
        <f>P687</f>
        <v>0</v>
      </c>
      <c r="R686" s="125">
        <f>R687</f>
        <v>0</v>
      </c>
      <c r="T686" s="126">
        <f>T687</f>
        <v>0</v>
      </c>
      <c r="AR686" s="120" t="s">
        <v>139</v>
      </c>
      <c r="AT686" s="127" t="s">
        <v>75</v>
      </c>
      <c r="AU686" s="127" t="s">
        <v>76</v>
      </c>
      <c r="AY686" s="120" t="s">
        <v>140</v>
      </c>
      <c r="BK686" s="128">
        <f>BK687</f>
        <v>0</v>
      </c>
    </row>
    <row r="687" spans="2:65" s="11" customFormat="1" ht="22.9" customHeight="1">
      <c r="B687" s="119"/>
      <c r="D687" s="120" t="s">
        <v>75</v>
      </c>
      <c r="E687" s="146" t="s">
        <v>1425</v>
      </c>
      <c r="F687" s="146" t="s">
        <v>1426</v>
      </c>
      <c r="I687" s="122"/>
      <c r="J687" s="147">
        <f>BK687</f>
        <v>0</v>
      </c>
      <c r="L687" s="119"/>
      <c r="M687" s="124"/>
      <c r="P687" s="125">
        <f>SUM(P688:P705)</f>
        <v>0</v>
      </c>
      <c r="R687" s="125">
        <f>SUM(R688:R705)</f>
        <v>0</v>
      </c>
      <c r="T687" s="126">
        <f>SUM(T688:T705)</f>
        <v>0</v>
      </c>
      <c r="AR687" s="120" t="s">
        <v>139</v>
      </c>
      <c r="AT687" s="127" t="s">
        <v>75</v>
      </c>
      <c r="AU687" s="127" t="s">
        <v>83</v>
      </c>
      <c r="AY687" s="120" t="s">
        <v>140</v>
      </c>
      <c r="BK687" s="128">
        <f>SUM(BK688:BK705)</f>
        <v>0</v>
      </c>
    </row>
    <row r="688" spans="2:65" s="1" customFormat="1" ht="16.5" customHeight="1">
      <c r="B688" s="32"/>
      <c r="C688" s="129" t="s">
        <v>1427</v>
      </c>
      <c r="D688" s="129" t="s">
        <v>141</v>
      </c>
      <c r="E688" s="130" t="s">
        <v>1428</v>
      </c>
      <c r="F688" s="131" t="s">
        <v>1429</v>
      </c>
      <c r="G688" s="132" t="s">
        <v>144</v>
      </c>
      <c r="H688" s="133">
        <v>1</v>
      </c>
      <c r="I688" s="134"/>
      <c r="J688" s="135">
        <f>ROUND(I688*H688,2)</f>
        <v>0</v>
      </c>
      <c r="K688" s="131" t="s">
        <v>19</v>
      </c>
      <c r="L688" s="32"/>
      <c r="M688" s="136" t="s">
        <v>19</v>
      </c>
      <c r="N688" s="137" t="s">
        <v>47</v>
      </c>
      <c r="P688" s="138">
        <f>O688*H688</f>
        <v>0</v>
      </c>
      <c r="Q688" s="138">
        <v>0</v>
      </c>
      <c r="R688" s="138">
        <f>Q688*H688</f>
        <v>0</v>
      </c>
      <c r="S688" s="138">
        <v>0</v>
      </c>
      <c r="T688" s="139">
        <f>S688*H688</f>
        <v>0</v>
      </c>
      <c r="AR688" s="140" t="s">
        <v>687</v>
      </c>
      <c r="AT688" s="140" t="s">
        <v>141</v>
      </c>
      <c r="AU688" s="140" t="s">
        <v>85</v>
      </c>
      <c r="AY688" s="17" t="s">
        <v>140</v>
      </c>
      <c r="BE688" s="141">
        <f>IF(N688="základní",J688,0)</f>
        <v>0</v>
      </c>
      <c r="BF688" s="141">
        <f>IF(N688="snížená",J688,0)</f>
        <v>0</v>
      </c>
      <c r="BG688" s="141">
        <f>IF(N688="zákl. přenesená",J688,0)</f>
        <v>0</v>
      </c>
      <c r="BH688" s="141">
        <f>IF(N688="sníž. přenesená",J688,0)</f>
        <v>0</v>
      </c>
      <c r="BI688" s="141">
        <f>IF(N688="nulová",J688,0)</f>
        <v>0</v>
      </c>
      <c r="BJ688" s="17" t="s">
        <v>83</v>
      </c>
      <c r="BK688" s="141">
        <f>ROUND(I688*H688,2)</f>
        <v>0</v>
      </c>
      <c r="BL688" s="17" t="s">
        <v>687</v>
      </c>
      <c r="BM688" s="140" t="s">
        <v>1430</v>
      </c>
    </row>
    <row r="689" spans="2:65" s="1" customFormat="1" ht="11.25">
      <c r="B689" s="32"/>
      <c r="D689" s="142" t="s">
        <v>147</v>
      </c>
      <c r="F689" s="143" t="s">
        <v>1429</v>
      </c>
      <c r="I689" s="144"/>
      <c r="L689" s="32"/>
      <c r="M689" s="145"/>
      <c r="T689" s="53"/>
      <c r="AT689" s="17" t="s">
        <v>147</v>
      </c>
      <c r="AU689" s="17" t="s">
        <v>85</v>
      </c>
    </row>
    <row r="690" spans="2:65" s="1" customFormat="1" ht="19.5">
      <c r="B690" s="32"/>
      <c r="D690" s="142" t="s">
        <v>339</v>
      </c>
      <c r="F690" s="184" t="s">
        <v>690</v>
      </c>
      <c r="I690" s="144"/>
      <c r="L690" s="32"/>
      <c r="M690" s="145"/>
      <c r="T690" s="53"/>
      <c r="AT690" s="17" t="s">
        <v>339</v>
      </c>
      <c r="AU690" s="17" t="s">
        <v>85</v>
      </c>
    </row>
    <row r="691" spans="2:65" s="1" customFormat="1" ht="16.5" customHeight="1">
      <c r="B691" s="32"/>
      <c r="C691" s="129" t="s">
        <v>1431</v>
      </c>
      <c r="D691" s="129" t="s">
        <v>141</v>
      </c>
      <c r="E691" s="130" t="s">
        <v>1432</v>
      </c>
      <c r="F691" s="131" t="s">
        <v>1433</v>
      </c>
      <c r="G691" s="132" t="s">
        <v>144</v>
      </c>
      <c r="H691" s="133">
        <v>1</v>
      </c>
      <c r="I691" s="134"/>
      <c r="J691" s="135">
        <f>ROUND(I691*H691,2)</f>
        <v>0</v>
      </c>
      <c r="K691" s="131" t="s">
        <v>19</v>
      </c>
      <c r="L691" s="32"/>
      <c r="M691" s="136" t="s">
        <v>19</v>
      </c>
      <c r="N691" s="137" t="s">
        <v>47</v>
      </c>
      <c r="P691" s="138">
        <f>O691*H691</f>
        <v>0</v>
      </c>
      <c r="Q691" s="138">
        <v>0</v>
      </c>
      <c r="R691" s="138">
        <f>Q691*H691</f>
        <v>0</v>
      </c>
      <c r="S691" s="138">
        <v>0</v>
      </c>
      <c r="T691" s="139">
        <f>S691*H691</f>
        <v>0</v>
      </c>
      <c r="AR691" s="140" t="s">
        <v>687</v>
      </c>
      <c r="AT691" s="140" t="s">
        <v>141</v>
      </c>
      <c r="AU691" s="140" t="s">
        <v>85</v>
      </c>
      <c r="AY691" s="17" t="s">
        <v>140</v>
      </c>
      <c r="BE691" s="141">
        <f>IF(N691="základní",J691,0)</f>
        <v>0</v>
      </c>
      <c r="BF691" s="141">
        <f>IF(N691="snížená",J691,0)</f>
        <v>0</v>
      </c>
      <c r="BG691" s="141">
        <f>IF(N691="zákl. přenesená",J691,0)</f>
        <v>0</v>
      </c>
      <c r="BH691" s="141">
        <f>IF(N691="sníž. přenesená",J691,0)</f>
        <v>0</v>
      </c>
      <c r="BI691" s="141">
        <f>IF(N691="nulová",J691,0)</f>
        <v>0</v>
      </c>
      <c r="BJ691" s="17" t="s">
        <v>83</v>
      </c>
      <c r="BK691" s="141">
        <f>ROUND(I691*H691,2)</f>
        <v>0</v>
      </c>
      <c r="BL691" s="17" t="s">
        <v>687</v>
      </c>
      <c r="BM691" s="140" t="s">
        <v>1434</v>
      </c>
    </row>
    <row r="692" spans="2:65" s="1" customFormat="1" ht="11.25">
      <c r="B692" s="32"/>
      <c r="D692" s="142" t="s">
        <v>147</v>
      </c>
      <c r="F692" s="143" t="s">
        <v>1433</v>
      </c>
      <c r="I692" s="144"/>
      <c r="L692" s="32"/>
      <c r="M692" s="145"/>
      <c r="T692" s="53"/>
      <c r="AT692" s="17" t="s">
        <v>147</v>
      </c>
      <c r="AU692" s="17" t="s">
        <v>85</v>
      </c>
    </row>
    <row r="693" spans="2:65" s="1" customFormat="1" ht="19.5">
      <c r="B693" s="32"/>
      <c r="D693" s="142" t="s">
        <v>339</v>
      </c>
      <c r="F693" s="184" t="s">
        <v>690</v>
      </c>
      <c r="I693" s="144"/>
      <c r="L693" s="32"/>
      <c r="M693" s="145"/>
      <c r="T693" s="53"/>
      <c r="AT693" s="17" t="s">
        <v>339</v>
      </c>
      <c r="AU693" s="17" t="s">
        <v>85</v>
      </c>
    </row>
    <row r="694" spans="2:65" s="1" customFormat="1" ht="16.5" customHeight="1">
      <c r="B694" s="32"/>
      <c r="C694" s="129" t="s">
        <v>1435</v>
      </c>
      <c r="D694" s="129" t="s">
        <v>141</v>
      </c>
      <c r="E694" s="130" t="s">
        <v>1436</v>
      </c>
      <c r="F694" s="131" t="s">
        <v>1437</v>
      </c>
      <c r="G694" s="132" t="s">
        <v>144</v>
      </c>
      <c r="H694" s="133">
        <v>1</v>
      </c>
      <c r="I694" s="134"/>
      <c r="J694" s="135">
        <f>ROUND(I694*H694,2)</f>
        <v>0</v>
      </c>
      <c r="K694" s="131" t="s">
        <v>19</v>
      </c>
      <c r="L694" s="32"/>
      <c r="M694" s="136" t="s">
        <v>19</v>
      </c>
      <c r="N694" s="137" t="s">
        <v>47</v>
      </c>
      <c r="P694" s="138">
        <f>O694*H694</f>
        <v>0</v>
      </c>
      <c r="Q694" s="138">
        <v>0</v>
      </c>
      <c r="R694" s="138">
        <f>Q694*H694</f>
        <v>0</v>
      </c>
      <c r="S694" s="138">
        <v>0</v>
      </c>
      <c r="T694" s="139">
        <f>S694*H694</f>
        <v>0</v>
      </c>
      <c r="AR694" s="140" t="s">
        <v>687</v>
      </c>
      <c r="AT694" s="140" t="s">
        <v>141</v>
      </c>
      <c r="AU694" s="140" t="s">
        <v>85</v>
      </c>
      <c r="AY694" s="17" t="s">
        <v>140</v>
      </c>
      <c r="BE694" s="141">
        <f>IF(N694="základní",J694,0)</f>
        <v>0</v>
      </c>
      <c r="BF694" s="141">
        <f>IF(N694="snížená",J694,0)</f>
        <v>0</v>
      </c>
      <c r="BG694" s="141">
        <f>IF(N694="zákl. přenesená",J694,0)</f>
        <v>0</v>
      </c>
      <c r="BH694" s="141">
        <f>IF(N694="sníž. přenesená",J694,0)</f>
        <v>0</v>
      </c>
      <c r="BI694" s="141">
        <f>IF(N694="nulová",J694,0)</f>
        <v>0</v>
      </c>
      <c r="BJ694" s="17" t="s">
        <v>83</v>
      </c>
      <c r="BK694" s="141">
        <f>ROUND(I694*H694,2)</f>
        <v>0</v>
      </c>
      <c r="BL694" s="17" t="s">
        <v>687</v>
      </c>
      <c r="BM694" s="140" t="s">
        <v>1438</v>
      </c>
    </row>
    <row r="695" spans="2:65" s="1" customFormat="1" ht="11.25">
      <c r="B695" s="32"/>
      <c r="D695" s="142" t="s">
        <v>147</v>
      </c>
      <c r="F695" s="143" t="s">
        <v>1437</v>
      </c>
      <c r="I695" s="144"/>
      <c r="L695" s="32"/>
      <c r="M695" s="145"/>
      <c r="T695" s="53"/>
      <c r="AT695" s="17" t="s">
        <v>147</v>
      </c>
      <c r="AU695" s="17" t="s">
        <v>85</v>
      </c>
    </row>
    <row r="696" spans="2:65" s="1" customFormat="1" ht="19.5">
      <c r="B696" s="32"/>
      <c r="D696" s="142" t="s">
        <v>339</v>
      </c>
      <c r="F696" s="184" t="s">
        <v>690</v>
      </c>
      <c r="I696" s="144"/>
      <c r="L696" s="32"/>
      <c r="M696" s="145"/>
      <c r="T696" s="53"/>
      <c r="AT696" s="17" t="s">
        <v>339</v>
      </c>
      <c r="AU696" s="17" t="s">
        <v>85</v>
      </c>
    </row>
    <row r="697" spans="2:65" s="1" customFormat="1" ht="16.5" customHeight="1">
      <c r="B697" s="32"/>
      <c r="C697" s="129" t="s">
        <v>1439</v>
      </c>
      <c r="D697" s="129" t="s">
        <v>141</v>
      </c>
      <c r="E697" s="130" t="s">
        <v>1440</v>
      </c>
      <c r="F697" s="131" t="s">
        <v>1441</v>
      </c>
      <c r="G697" s="132" t="s">
        <v>144</v>
      </c>
      <c r="H697" s="133">
        <v>1</v>
      </c>
      <c r="I697" s="134"/>
      <c r="J697" s="135">
        <f>ROUND(I697*H697,2)</f>
        <v>0</v>
      </c>
      <c r="K697" s="131" t="s">
        <v>19</v>
      </c>
      <c r="L697" s="32"/>
      <c r="M697" s="136" t="s">
        <v>19</v>
      </c>
      <c r="N697" s="137" t="s">
        <v>47</v>
      </c>
      <c r="P697" s="138">
        <f>O697*H697</f>
        <v>0</v>
      </c>
      <c r="Q697" s="138">
        <v>0</v>
      </c>
      <c r="R697" s="138">
        <f>Q697*H697</f>
        <v>0</v>
      </c>
      <c r="S697" s="138">
        <v>0</v>
      </c>
      <c r="T697" s="139">
        <f>S697*H697</f>
        <v>0</v>
      </c>
      <c r="AR697" s="140" t="s">
        <v>687</v>
      </c>
      <c r="AT697" s="140" t="s">
        <v>141</v>
      </c>
      <c r="AU697" s="140" t="s">
        <v>85</v>
      </c>
      <c r="AY697" s="17" t="s">
        <v>140</v>
      </c>
      <c r="BE697" s="141">
        <f>IF(N697="základní",J697,0)</f>
        <v>0</v>
      </c>
      <c r="BF697" s="141">
        <f>IF(N697="snížená",J697,0)</f>
        <v>0</v>
      </c>
      <c r="BG697" s="141">
        <f>IF(N697="zákl. přenesená",J697,0)</f>
        <v>0</v>
      </c>
      <c r="BH697" s="141">
        <f>IF(N697="sníž. přenesená",J697,0)</f>
        <v>0</v>
      </c>
      <c r="BI697" s="141">
        <f>IF(N697="nulová",J697,0)</f>
        <v>0</v>
      </c>
      <c r="BJ697" s="17" t="s">
        <v>83</v>
      </c>
      <c r="BK697" s="141">
        <f>ROUND(I697*H697,2)</f>
        <v>0</v>
      </c>
      <c r="BL697" s="17" t="s">
        <v>687</v>
      </c>
      <c r="BM697" s="140" t="s">
        <v>1442</v>
      </c>
    </row>
    <row r="698" spans="2:65" s="1" customFormat="1" ht="11.25">
      <c r="B698" s="32"/>
      <c r="D698" s="142" t="s">
        <v>147</v>
      </c>
      <c r="F698" s="143" t="s">
        <v>1441</v>
      </c>
      <c r="I698" s="144"/>
      <c r="L698" s="32"/>
      <c r="M698" s="145"/>
      <c r="T698" s="53"/>
      <c r="AT698" s="17" t="s">
        <v>147</v>
      </c>
      <c r="AU698" s="17" t="s">
        <v>85</v>
      </c>
    </row>
    <row r="699" spans="2:65" s="1" customFormat="1" ht="19.5">
      <c r="B699" s="32"/>
      <c r="D699" s="142" t="s">
        <v>339</v>
      </c>
      <c r="F699" s="184" t="s">
        <v>690</v>
      </c>
      <c r="I699" s="144"/>
      <c r="L699" s="32"/>
      <c r="M699" s="145"/>
      <c r="T699" s="53"/>
      <c r="AT699" s="17" t="s">
        <v>339</v>
      </c>
      <c r="AU699" s="17" t="s">
        <v>85</v>
      </c>
    </row>
    <row r="700" spans="2:65" s="1" customFormat="1" ht="16.5" customHeight="1">
      <c r="B700" s="32"/>
      <c r="C700" s="129" t="s">
        <v>1443</v>
      </c>
      <c r="D700" s="129" t="s">
        <v>141</v>
      </c>
      <c r="E700" s="130" t="s">
        <v>1444</v>
      </c>
      <c r="F700" s="131" t="s">
        <v>1445</v>
      </c>
      <c r="G700" s="132" t="s">
        <v>699</v>
      </c>
      <c r="H700" s="133">
        <v>50</v>
      </c>
      <c r="I700" s="134"/>
      <c r="J700" s="135">
        <f>ROUND(I700*H700,2)</f>
        <v>0</v>
      </c>
      <c r="K700" s="131" t="s">
        <v>19</v>
      </c>
      <c r="L700" s="32"/>
      <c r="M700" s="136" t="s">
        <v>19</v>
      </c>
      <c r="N700" s="137" t="s">
        <v>47</v>
      </c>
      <c r="P700" s="138">
        <f>O700*H700</f>
        <v>0</v>
      </c>
      <c r="Q700" s="138">
        <v>0</v>
      </c>
      <c r="R700" s="138">
        <f>Q700*H700</f>
        <v>0</v>
      </c>
      <c r="S700" s="138">
        <v>0</v>
      </c>
      <c r="T700" s="139">
        <f>S700*H700</f>
        <v>0</v>
      </c>
      <c r="AR700" s="140" t="s">
        <v>687</v>
      </c>
      <c r="AT700" s="140" t="s">
        <v>141</v>
      </c>
      <c r="AU700" s="140" t="s">
        <v>85</v>
      </c>
      <c r="AY700" s="17" t="s">
        <v>140</v>
      </c>
      <c r="BE700" s="141">
        <f>IF(N700="základní",J700,0)</f>
        <v>0</v>
      </c>
      <c r="BF700" s="141">
        <f>IF(N700="snížená",J700,0)</f>
        <v>0</v>
      </c>
      <c r="BG700" s="141">
        <f>IF(N700="zákl. přenesená",J700,0)</f>
        <v>0</v>
      </c>
      <c r="BH700" s="141">
        <f>IF(N700="sníž. přenesená",J700,0)</f>
        <v>0</v>
      </c>
      <c r="BI700" s="141">
        <f>IF(N700="nulová",J700,0)</f>
        <v>0</v>
      </c>
      <c r="BJ700" s="17" t="s">
        <v>83</v>
      </c>
      <c r="BK700" s="141">
        <f>ROUND(I700*H700,2)</f>
        <v>0</v>
      </c>
      <c r="BL700" s="17" t="s">
        <v>687</v>
      </c>
      <c r="BM700" s="140" t="s">
        <v>1446</v>
      </c>
    </row>
    <row r="701" spans="2:65" s="1" customFormat="1" ht="11.25">
      <c r="B701" s="32"/>
      <c r="D701" s="142" t="s">
        <v>147</v>
      </c>
      <c r="F701" s="143" t="s">
        <v>1445</v>
      </c>
      <c r="I701" s="144"/>
      <c r="L701" s="32"/>
      <c r="M701" s="145"/>
      <c r="T701" s="53"/>
      <c r="AT701" s="17" t="s">
        <v>147</v>
      </c>
      <c r="AU701" s="17" t="s">
        <v>85</v>
      </c>
    </row>
    <row r="702" spans="2:65" s="1" customFormat="1" ht="29.25">
      <c r="B702" s="32"/>
      <c r="D702" s="142" t="s">
        <v>339</v>
      </c>
      <c r="F702" s="184" t="s">
        <v>701</v>
      </c>
      <c r="I702" s="144"/>
      <c r="L702" s="32"/>
      <c r="M702" s="145"/>
      <c r="T702" s="53"/>
      <c r="AT702" s="17" t="s">
        <v>339</v>
      </c>
      <c r="AU702" s="17" t="s">
        <v>85</v>
      </c>
    </row>
    <row r="703" spans="2:65" s="1" customFormat="1" ht="16.5" customHeight="1">
      <c r="B703" s="32"/>
      <c r="C703" s="129" t="s">
        <v>1447</v>
      </c>
      <c r="D703" s="129" t="s">
        <v>141</v>
      </c>
      <c r="E703" s="130" t="s">
        <v>1448</v>
      </c>
      <c r="F703" s="131" t="s">
        <v>1449</v>
      </c>
      <c r="G703" s="132" t="s">
        <v>144</v>
      </c>
      <c r="H703" s="133">
        <v>1</v>
      </c>
      <c r="I703" s="134"/>
      <c r="J703" s="135">
        <f>ROUND(I703*H703,2)</f>
        <v>0</v>
      </c>
      <c r="K703" s="131" t="s">
        <v>19</v>
      </c>
      <c r="L703" s="32"/>
      <c r="M703" s="136" t="s">
        <v>19</v>
      </c>
      <c r="N703" s="137" t="s">
        <v>47</v>
      </c>
      <c r="P703" s="138">
        <f>O703*H703</f>
        <v>0</v>
      </c>
      <c r="Q703" s="138">
        <v>0</v>
      </c>
      <c r="R703" s="138">
        <f>Q703*H703</f>
        <v>0</v>
      </c>
      <c r="S703" s="138">
        <v>0</v>
      </c>
      <c r="T703" s="139">
        <f>S703*H703</f>
        <v>0</v>
      </c>
      <c r="AR703" s="140" t="s">
        <v>687</v>
      </c>
      <c r="AT703" s="140" t="s">
        <v>141</v>
      </c>
      <c r="AU703" s="140" t="s">
        <v>85</v>
      </c>
      <c r="AY703" s="17" t="s">
        <v>140</v>
      </c>
      <c r="BE703" s="141">
        <f>IF(N703="základní",J703,0)</f>
        <v>0</v>
      </c>
      <c r="BF703" s="141">
        <f>IF(N703="snížená",J703,0)</f>
        <v>0</v>
      </c>
      <c r="BG703" s="141">
        <f>IF(N703="zákl. přenesená",J703,0)</f>
        <v>0</v>
      </c>
      <c r="BH703" s="141">
        <f>IF(N703="sníž. přenesená",J703,0)</f>
        <v>0</v>
      </c>
      <c r="BI703" s="141">
        <f>IF(N703="nulová",J703,0)</f>
        <v>0</v>
      </c>
      <c r="BJ703" s="17" t="s">
        <v>83</v>
      </c>
      <c r="BK703" s="141">
        <f>ROUND(I703*H703,2)</f>
        <v>0</v>
      </c>
      <c r="BL703" s="17" t="s">
        <v>687</v>
      </c>
      <c r="BM703" s="140" t="s">
        <v>1450</v>
      </c>
    </row>
    <row r="704" spans="2:65" s="1" customFormat="1" ht="11.25">
      <c r="B704" s="32"/>
      <c r="D704" s="142" t="s">
        <v>147</v>
      </c>
      <c r="F704" s="143" t="s">
        <v>1449</v>
      </c>
      <c r="I704" s="144"/>
      <c r="L704" s="32"/>
      <c r="M704" s="145"/>
      <c r="T704" s="53"/>
      <c r="AT704" s="17" t="s">
        <v>147</v>
      </c>
      <c r="AU704" s="17" t="s">
        <v>85</v>
      </c>
    </row>
    <row r="705" spans="2:65" s="1" customFormat="1" ht="19.5">
      <c r="B705" s="32"/>
      <c r="D705" s="142" t="s">
        <v>339</v>
      </c>
      <c r="F705" s="184" t="s">
        <v>690</v>
      </c>
      <c r="I705" s="144"/>
      <c r="L705" s="32"/>
      <c r="M705" s="145"/>
      <c r="T705" s="53"/>
      <c r="AT705" s="17" t="s">
        <v>339</v>
      </c>
      <c r="AU705" s="17" t="s">
        <v>85</v>
      </c>
    </row>
    <row r="706" spans="2:65" s="11" customFormat="1" ht="25.9" customHeight="1">
      <c r="B706" s="119"/>
      <c r="D706" s="120" t="s">
        <v>75</v>
      </c>
      <c r="E706" s="121" t="s">
        <v>176</v>
      </c>
      <c r="F706" s="121" t="s">
        <v>170</v>
      </c>
      <c r="I706" s="122"/>
      <c r="J706" s="123">
        <f>BK706</f>
        <v>0</v>
      </c>
      <c r="L706" s="119"/>
      <c r="M706" s="124"/>
      <c r="P706" s="125">
        <f>SUM(P707:P708)</f>
        <v>0</v>
      </c>
      <c r="R706" s="125">
        <f>SUM(R707:R708)</f>
        <v>0</v>
      </c>
      <c r="T706" s="126">
        <f>SUM(T707:T708)</f>
        <v>0</v>
      </c>
      <c r="AR706" s="120" t="s">
        <v>139</v>
      </c>
      <c r="AT706" s="127" t="s">
        <v>75</v>
      </c>
      <c r="AU706" s="127" t="s">
        <v>76</v>
      </c>
      <c r="AY706" s="120" t="s">
        <v>140</v>
      </c>
      <c r="BK706" s="128">
        <f>SUM(BK707:BK708)</f>
        <v>0</v>
      </c>
    </row>
    <row r="707" spans="2:65" s="1" customFormat="1" ht="16.5" customHeight="1">
      <c r="B707" s="32"/>
      <c r="C707" s="129" t="s">
        <v>1451</v>
      </c>
      <c r="D707" s="129" t="s">
        <v>141</v>
      </c>
      <c r="E707" s="130" t="s">
        <v>1452</v>
      </c>
      <c r="F707" s="131" t="s">
        <v>1453</v>
      </c>
      <c r="G707" s="132" t="s">
        <v>1454</v>
      </c>
      <c r="H707" s="133">
        <v>1</v>
      </c>
      <c r="I707" s="134"/>
      <c r="J707" s="135">
        <f>ROUND(I707*H707,2)</f>
        <v>0</v>
      </c>
      <c r="K707" s="131" t="s">
        <v>19</v>
      </c>
      <c r="L707" s="32"/>
      <c r="M707" s="136" t="s">
        <v>19</v>
      </c>
      <c r="N707" s="137" t="s">
        <v>47</v>
      </c>
      <c r="P707" s="138">
        <f>O707*H707</f>
        <v>0</v>
      </c>
      <c r="Q707" s="138">
        <v>0</v>
      </c>
      <c r="R707" s="138">
        <f>Q707*H707</f>
        <v>0</v>
      </c>
      <c r="S707" s="138">
        <v>0</v>
      </c>
      <c r="T707" s="139">
        <f>S707*H707</f>
        <v>0</v>
      </c>
      <c r="AR707" s="140" t="s">
        <v>687</v>
      </c>
      <c r="AT707" s="140" t="s">
        <v>141</v>
      </c>
      <c r="AU707" s="140" t="s">
        <v>83</v>
      </c>
      <c r="AY707" s="17" t="s">
        <v>140</v>
      </c>
      <c r="BE707" s="141">
        <f>IF(N707="základní",J707,0)</f>
        <v>0</v>
      </c>
      <c r="BF707" s="141">
        <f>IF(N707="snížená",J707,0)</f>
        <v>0</v>
      </c>
      <c r="BG707" s="141">
        <f>IF(N707="zákl. přenesená",J707,0)</f>
        <v>0</v>
      </c>
      <c r="BH707" s="141">
        <f>IF(N707="sníž. přenesená",J707,0)</f>
        <v>0</v>
      </c>
      <c r="BI707" s="141">
        <f>IF(N707="nulová",J707,0)</f>
        <v>0</v>
      </c>
      <c r="BJ707" s="17" t="s">
        <v>83</v>
      </c>
      <c r="BK707" s="141">
        <f>ROUND(I707*H707,2)</f>
        <v>0</v>
      </c>
      <c r="BL707" s="17" t="s">
        <v>687</v>
      </c>
      <c r="BM707" s="140" t="s">
        <v>1455</v>
      </c>
    </row>
    <row r="708" spans="2:65" s="1" customFormat="1" ht="11.25">
      <c r="B708" s="32"/>
      <c r="D708" s="142" t="s">
        <v>147</v>
      </c>
      <c r="F708" s="143" t="s">
        <v>1453</v>
      </c>
      <c r="I708" s="144"/>
      <c r="L708" s="32"/>
      <c r="M708" s="148"/>
      <c r="N708" s="149"/>
      <c r="O708" s="149"/>
      <c r="P708" s="149"/>
      <c r="Q708" s="149"/>
      <c r="R708" s="149"/>
      <c r="S708" s="149"/>
      <c r="T708" s="150"/>
      <c r="AT708" s="17" t="s">
        <v>147</v>
      </c>
      <c r="AU708" s="17" t="s">
        <v>83</v>
      </c>
    </row>
    <row r="709" spans="2:65" s="1" customFormat="1" ht="6.95" customHeight="1">
      <c r="B709" s="41"/>
      <c r="C709" s="42"/>
      <c r="D709" s="42"/>
      <c r="E709" s="42"/>
      <c r="F709" s="42"/>
      <c r="G709" s="42"/>
      <c r="H709" s="42"/>
      <c r="I709" s="42"/>
      <c r="J709" s="42"/>
      <c r="K709" s="42"/>
      <c r="L709" s="32"/>
    </row>
  </sheetData>
  <sheetProtection algorithmName="SHA-512" hashValue="DYFuUS3TO2OBx/kuaMbd/UfNc0GRnUUsLcrBgqmnMmXgTFb+0jZDoMKHzCou55aAGLCefrs1e6CMqihuPnZlqw==" saltValue="3rDTE+1qTMVwmLTImLgZjf4w/JRqyenbg75lQOIqEqhW56GqM640XRLNEFHphizoqz6mcb3nQ1aVVfn8JJeSdg==" spinCount="100000" sheet="1" objects="1" scenarios="1" formatColumns="0" formatRows="0" autoFilter="0"/>
  <autoFilter ref="C135:K708" xr:uid="{00000000-0009-0000-0000-000004000000}"/>
  <mergeCells count="12">
    <mergeCell ref="E128:H128"/>
    <mergeCell ref="L2:V2"/>
    <mergeCell ref="E50:H50"/>
    <mergeCell ref="E52:H52"/>
    <mergeCell ref="E54:H54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2" t="str">
        <f>'Rekapitulace stavby'!K6</f>
        <v>MVE Vraňany – Rekonstrukce</v>
      </c>
      <c r="F7" s="323"/>
      <c r="G7" s="323"/>
      <c r="H7" s="32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22" t="s">
        <v>629</v>
      </c>
      <c r="F9" s="324"/>
      <c r="G9" s="324"/>
      <c r="H9" s="32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81" t="s">
        <v>1456</v>
      </c>
      <c r="F11" s="324"/>
      <c r="G11" s="324"/>
      <c r="H11" s="32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16. 10. 2025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5" t="str">
        <f>'Rekapitulace stavby'!E14</f>
        <v>Vyplň údaj</v>
      </c>
      <c r="F20" s="306"/>
      <c r="G20" s="306"/>
      <c r="H20" s="30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tr">
        <f>IF('Rekapitulace stavby'!AN16="","",'Rekapitulace stavby'!AN16)</f>
        <v>46347526</v>
      </c>
      <c r="L22" s="32"/>
    </row>
    <row r="23" spans="2:12" s="1" customFormat="1" ht="18" customHeight="1">
      <c r="B23" s="32"/>
      <c r="E23" s="25" t="str">
        <f>IF('Rekapitulace stavby'!E17="","",'Rekapitulace stavby'!E17)</f>
        <v>AQUATIS a.s.</v>
      </c>
      <c r="I23" s="27" t="s">
        <v>29</v>
      </c>
      <c r="J23" s="25" t="str">
        <f>IF('Rekapitulace stavby'!AN17="","",'Rekapitulace stavby'!AN17)</f>
        <v>CZ46347526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11" t="s">
        <v>19</v>
      </c>
      <c r="F29" s="311"/>
      <c r="G29" s="311"/>
      <c r="H29" s="31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ROUND(J85,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ROUND((SUM(BE85:BE148)),  2)</f>
        <v>0</v>
      </c>
      <c r="I35" s="93">
        <v>0.21</v>
      </c>
      <c r="J35" s="83">
        <f>ROUND(((SUM(BE85:BE148))*I35),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ROUND((SUM(BF85:BF148)),  2)</f>
        <v>0</v>
      </c>
      <c r="I36" s="93">
        <v>0.12</v>
      </c>
      <c r="J36" s="83">
        <f>ROUND(((SUM(BF85:BF148))*I36),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ROUND((SUM(BG85:BG148)),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ROUND((SUM(BH85:BH148)),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ROUND((SUM(BI85:BI148)),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2" t="str">
        <f>E7</f>
        <v>MVE Vraňany – Rekonstrukce</v>
      </c>
      <c r="F50" s="323"/>
      <c r="G50" s="323"/>
      <c r="H50" s="32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22" t="s">
        <v>629</v>
      </c>
      <c r="F52" s="324"/>
      <c r="G52" s="324"/>
      <c r="H52" s="32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81" t="str">
        <f>E11</f>
        <v>PS 12 - MVE - Technologická část elektro</v>
      </c>
      <c r="F54" s="324"/>
      <c r="G54" s="324"/>
      <c r="H54" s="32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MVE Vraňany</v>
      </c>
      <c r="I56" s="27" t="s">
        <v>23</v>
      </c>
      <c r="J56" s="49" t="str">
        <f>IF(J14="","",J14)</f>
        <v>16. 10. 2025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Povodí Vltavy, státní podnik</v>
      </c>
      <c r="I58" s="27" t="s">
        <v>33</v>
      </c>
      <c r="J58" s="30" t="str">
        <f>E23</f>
        <v>AQUATIS a.s.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Bc. Aneta Patková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J85</f>
        <v>0</v>
      </c>
      <c r="L63" s="32"/>
      <c r="AU63" s="17" t="s">
        <v>120</v>
      </c>
    </row>
    <row r="64" spans="2:47" s="1" customFormat="1" ht="21.75" customHeight="1">
      <c r="B64" s="32"/>
      <c r="L64" s="32"/>
    </row>
    <row r="65" spans="2:12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4.95" customHeight="1">
      <c r="B70" s="32"/>
      <c r="C70" s="21" t="s">
        <v>124</v>
      </c>
      <c r="L70" s="32"/>
    </row>
    <row r="71" spans="2:12" s="1" customFormat="1" ht="6.95" customHeight="1">
      <c r="B71" s="32"/>
      <c r="L71" s="32"/>
    </row>
    <row r="72" spans="2:12" s="1" customFormat="1" ht="12" customHeight="1">
      <c r="B72" s="32"/>
      <c r="C72" s="27" t="s">
        <v>16</v>
      </c>
      <c r="L72" s="32"/>
    </row>
    <row r="73" spans="2:12" s="1" customFormat="1" ht="16.5" customHeight="1">
      <c r="B73" s="32"/>
      <c r="E73" s="322" t="str">
        <f>E7</f>
        <v>MVE Vraňany – Rekonstrukce</v>
      </c>
      <c r="F73" s="323"/>
      <c r="G73" s="323"/>
      <c r="H73" s="323"/>
      <c r="L73" s="32"/>
    </row>
    <row r="74" spans="2:12" ht="12" customHeight="1">
      <c r="B74" s="20"/>
      <c r="C74" s="27" t="s">
        <v>113</v>
      </c>
      <c r="L74" s="20"/>
    </row>
    <row r="75" spans="2:12" s="1" customFormat="1" ht="16.5" customHeight="1">
      <c r="B75" s="32"/>
      <c r="E75" s="322" t="s">
        <v>629</v>
      </c>
      <c r="F75" s="324"/>
      <c r="G75" s="324"/>
      <c r="H75" s="324"/>
      <c r="L75" s="32"/>
    </row>
    <row r="76" spans="2:12" s="1" customFormat="1" ht="12" customHeight="1">
      <c r="B76" s="32"/>
      <c r="C76" s="27" t="s">
        <v>115</v>
      </c>
      <c r="L76" s="32"/>
    </row>
    <row r="77" spans="2:12" s="1" customFormat="1" ht="16.5" customHeight="1">
      <c r="B77" s="32"/>
      <c r="E77" s="281" t="str">
        <f>E11</f>
        <v>PS 12 - MVE - Technologická část elektro</v>
      </c>
      <c r="F77" s="324"/>
      <c r="G77" s="324"/>
      <c r="H77" s="324"/>
      <c r="L77" s="32"/>
    </row>
    <row r="78" spans="2:12" s="1" customFormat="1" ht="6.95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F14</f>
        <v>MVE Vraňany</v>
      </c>
      <c r="I79" s="27" t="s">
        <v>23</v>
      </c>
      <c r="J79" s="49" t="str">
        <f>IF(J14="","",J14)</f>
        <v>16. 10. 2025</v>
      </c>
      <c r="L79" s="32"/>
    </row>
    <row r="80" spans="2:12" s="1" customFormat="1" ht="6.95" customHeight="1">
      <c r="B80" s="32"/>
      <c r="L80" s="32"/>
    </row>
    <row r="81" spans="2:65" s="1" customFormat="1" ht="15.2" customHeight="1">
      <c r="B81" s="32"/>
      <c r="C81" s="27" t="s">
        <v>25</v>
      </c>
      <c r="F81" s="25" t="str">
        <f>E17</f>
        <v>Povodí Vltavy, státní podnik</v>
      </c>
      <c r="I81" s="27" t="s">
        <v>33</v>
      </c>
      <c r="J81" s="30" t="str">
        <f>E23</f>
        <v>AQUATIS a.s.</v>
      </c>
      <c r="L81" s="32"/>
    </row>
    <row r="82" spans="2:65" s="1" customFormat="1" ht="15.2" customHeight="1">
      <c r="B82" s="32"/>
      <c r="C82" s="27" t="s">
        <v>31</v>
      </c>
      <c r="F82" s="25" t="str">
        <f>IF(E20="","",E20)</f>
        <v>Vyplň údaj</v>
      </c>
      <c r="I82" s="27" t="s">
        <v>38</v>
      </c>
      <c r="J82" s="30" t="str">
        <f>E26</f>
        <v>Bc. Aneta Patková</v>
      </c>
      <c r="L82" s="32"/>
    </row>
    <row r="83" spans="2:65" s="1" customFormat="1" ht="10.35" customHeight="1">
      <c r="B83" s="32"/>
      <c r="L83" s="32"/>
    </row>
    <row r="84" spans="2:65" s="10" customFormat="1" ht="29.25" customHeight="1">
      <c r="B84" s="111"/>
      <c r="C84" s="112" t="s">
        <v>125</v>
      </c>
      <c r="D84" s="113" t="s">
        <v>61</v>
      </c>
      <c r="E84" s="113" t="s">
        <v>57</v>
      </c>
      <c r="F84" s="113" t="s">
        <v>58</v>
      </c>
      <c r="G84" s="113" t="s">
        <v>126</v>
      </c>
      <c r="H84" s="113" t="s">
        <v>127</v>
      </c>
      <c r="I84" s="113" t="s">
        <v>128</v>
      </c>
      <c r="J84" s="113" t="s">
        <v>119</v>
      </c>
      <c r="K84" s="114" t="s">
        <v>129</v>
      </c>
      <c r="L84" s="111"/>
      <c r="M84" s="56" t="s">
        <v>19</v>
      </c>
      <c r="N84" s="57" t="s">
        <v>46</v>
      </c>
      <c r="O84" s="57" t="s">
        <v>130</v>
      </c>
      <c r="P84" s="57" t="s">
        <v>131</v>
      </c>
      <c r="Q84" s="57" t="s">
        <v>132</v>
      </c>
      <c r="R84" s="57" t="s">
        <v>133</v>
      </c>
      <c r="S84" s="57" t="s">
        <v>134</v>
      </c>
      <c r="T84" s="58" t="s">
        <v>135</v>
      </c>
    </row>
    <row r="85" spans="2:65" s="1" customFormat="1" ht="22.9" customHeight="1">
      <c r="B85" s="32"/>
      <c r="C85" s="61" t="s">
        <v>136</v>
      </c>
      <c r="J85" s="115">
        <f>BK85</f>
        <v>0</v>
      </c>
      <c r="L85" s="32"/>
      <c r="M85" s="59"/>
      <c r="N85" s="50"/>
      <c r="O85" s="50"/>
      <c r="P85" s="116">
        <f>SUM(P86:P148)</f>
        <v>0</v>
      </c>
      <c r="Q85" s="50"/>
      <c r="R85" s="116">
        <f>SUM(R86:R148)</f>
        <v>0</v>
      </c>
      <c r="S85" s="50"/>
      <c r="T85" s="117">
        <f>SUM(T86:T148)</f>
        <v>0</v>
      </c>
      <c r="AT85" s="17" t="s">
        <v>75</v>
      </c>
      <c r="AU85" s="17" t="s">
        <v>120</v>
      </c>
      <c r="BK85" s="118">
        <f>SUM(BK86:BK148)</f>
        <v>0</v>
      </c>
    </row>
    <row r="86" spans="2:65" s="1" customFormat="1" ht="16.5" customHeight="1">
      <c r="B86" s="32"/>
      <c r="C86" s="129" t="s">
        <v>83</v>
      </c>
      <c r="D86" s="129" t="s">
        <v>141</v>
      </c>
      <c r="E86" s="130" t="s">
        <v>1457</v>
      </c>
      <c r="F86" s="131" t="s">
        <v>1458</v>
      </c>
      <c r="G86" s="132" t="s">
        <v>1459</v>
      </c>
      <c r="H86" s="133">
        <v>1</v>
      </c>
      <c r="I86" s="134"/>
      <c r="J86" s="135">
        <f>ROUND(I86*H86,2)</f>
        <v>0</v>
      </c>
      <c r="K86" s="131" t="s">
        <v>19</v>
      </c>
      <c r="L86" s="32"/>
      <c r="M86" s="136" t="s">
        <v>19</v>
      </c>
      <c r="N86" s="137" t="s">
        <v>47</v>
      </c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AR86" s="140" t="s">
        <v>145</v>
      </c>
      <c r="AT86" s="140" t="s">
        <v>141</v>
      </c>
      <c r="AU86" s="140" t="s">
        <v>76</v>
      </c>
      <c r="AY86" s="17" t="s">
        <v>140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7" t="s">
        <v>83</v>
      </c>
      <c r="BK86" s="141">
        <f>ROUND(I86*H86,2)</f>
        <v>0</v>
      </c>
      <c r="BL86" s="17" t="s">
        <v>145</v>
      </c>
      <c r="BM86" s="140" t="s">
        <v>1460</v>
      </c>
    </row>
    <row r="87" spans="2:65" s="1" customFormat="1" ht="11.25">
      <c r="B87" s="32"/>
      <c r="D87" s="142" t="s">
        <v>147</v>
      </c>
      <c r="F87" s="143" t="s">
        <v>1458</v>
      </c>
      <c r="I87" s="144"/>
      <c r="L87" s="32"/>
      <c r="M87" s="145"/>
      <c r="T87" s="53"/>
      <c r="AT87" s="17" t="s">
        <v>147</v>
      </c>
      <c r="AU87" s="17" t="s">
        <v>76</v>
      </c>
    </row>
    <row r="88" spans="2:65" s="1" customFormat="1" ht="29.25">
      <c r="B88" s="32"/>
      <c r="D88" s="142" t="s">
        <v>339</v>
      </c>
      <c r="F88" s="184" t="s">
        <v>1461</v>
      </c>
      <c r="I88" s="144"/>
      <c r="L88" s="32"/>
      <c r="M88" s="145"/>
      <c r="T88" s="53"/>
      <c r="AT88" s="17" t="s">
        <v>339</v>
      </c>
      <c r="AU88" s="17" t="s">
        <v>76</v>
      </c>
    </row>
    <row r="89" spans="2:65" s="1" customFormat="1" ht="16.5" customHeight="1">
      <c r="B89" s="32"/>
      <c r="C89" s="129" t="s">
        <v>85</v>
      </c>
      <c r="D89" s="129" t="s">
        <v>141</v>
      </c>
      <c r="E89" s="130" t="s">
        <v>1462</v>
      </c>
      <c r="F89" s="131" t="s">
        <v>1463</v>
      </c>
      <c r="G89" s="132" t="s">
        <v>1459</v>
      </c>
      <c r="H89" s="133">
        <v>1</v>
      </c>
      <c r="I89" s="134"/>
      <c r="J89" s="135">
        <f>ROUND(I89*H89,2)</f>
        <v>0</v>
      </c>
      <c r="K89" s="131" t="s">
        <v>19</v>
      </c>
      <c r="L89" s="32"/>
      <c r="M89" s="136" t="s">
        <v>19</v>
      </c>
      <c r="N89" s="137" t="s">
        <v>47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145</v>
      </c>
      <c r="AT89" s="140" t="s">
        <v>141</v>
      </c>
      <c r="AU89" s="140" t="s">
        <v>76</v>
      </c>
      <c r="AY89" s="17" t="s">
        <v>140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7" t="s">
        <v>83</v>
      </c>
      <c r="BK89" s="141">
        <f>ROUND(I89*H89,2)</f>
        <v>0</v>
      </c>
      <c r="BL89" s="17" t="s">
        <v>145</v>
      </c>
      <c r="BM89" s="140" t="s">
        <v>1464</v>
      </c>
    </row>
    <row r="90" spans="2:65" s="1" customFormat="1" ht="11.25">
      <c r="B90" s="32"/>
      <c r="D90" s="142" t="s">
        <v>147</v>
      </c>
      <c r="F90" s="143" t="s">
        <v>1463</v>
      </c>
      <c r="I90" s="144"/>
      <c r="L90" s="32"/>
      <c r="M90" s="145"/>
      <c r="T90" s="53"/>
      <c r="AT90" s="17" t="s">
        <v>147</v>
      </c>
      <c r="AU90" s="17" t="s">
        <v>76</v>
      </c>
    </row>
    <row r="91" spans="2:65" s="1" customFormat="1" ht="29.25">
      <c r="B91" s="32"/>
      <c r="D91" s="142" t="s">
        <v>339</v>
      </c>
      <c r="F91" s="184" t="s">
        <v>1461</v>
      </c>
      <c r="I91" s="144"/>
      <c r="L91" s="32"/>
      <c r="M91" s="145"/>
      <c r="T91" s="53"/>
      <c r="AT91" s="17" t="s">
        <v>339</v>
      </c>
      <c r="AU91" s="17" t="s">
        <v>76</v>
      </c>
    </row>
    <row r="92" spans="2:65" s="1" customFormat="1" ht="16.5" customHeight="1">
      <c r="B92" s="32"/>
      <c r="C92" s="129" t="s">
        <v>153</v>
      </c>
      <c r="D92" s="129" t="s">
        <v>141</v>
      </c>
      <c r="E92" s="130" t="s">
        <v>1465</v>
      </c>
      <c r="F92" s="131" t="s">
        <v>1466</v>
      </c>
      <c r="G92" s="132" t="s">
        <v>1459</v>
      </c>
      <c r="H92" s="133">
        <v>1</v>
      </c>
      <c r="I92" s="134"/>
      <c r="J92" s="135">
        <f>ROUND(I92*H92,2)</f>
        <v>0</v>
      </c>
      <c r="K92" s="131" t="s">
        <v>19</v>
      </c>
      <c r="L92" s="32"/>
      <c r="M92" s="136" t="s">
        <v>19</v>
      </c>
      <c r="N92" s="137" t="s">
        <v>47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AR92" s="140" t="s">
        <v>145</v>
      </c>
      <c r="AT92" s="140" t="s">
        <v>141</v>
      </c>
      <c r="AU92" s="140" t="s">
        <v>76</v>
      </c>
      <c r="AY92" s="17" t="s">
        <v>140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7" t="s">
        <v>83</v>
      </c>
      <c r="BK92" s="141">
        <f>ROUND(I92*H92,2)</f>
        <v>0</v>
      </c>
      <c r="BL92" s="17" t="s">
        <v>145</v>
      </c>
      <c r="BM92" s="140" t="s">
        <v>1467</v>
      </c>
    </row>
    <row r="93" spans="2:65" s="1" customFormat="1" ht="11.25">
      <c r="B93" s="32"/>
      <c r="D93" s="142" t="s">
        <v>147</v>
      </c>
      <c r="F93" s="143" t="s">
        <v>1466</v>
      </c>
      <c r="I93" s="144"/>
      <c r="L93" s="32"/>
      <c r="M93" s="145"/>
      <c r="T93" s="53"/>
      <c r="AT93" s="17" t="s">
        <v>147</v>
      </c>
      <c r="AU93" s="17" t="s">
        <v>76</v>
      </c>
    </row>
    <row r="94" spans="2:65" s="1" customFormat="1" ht="29.25">
      <c r="B94" s="32"/>
      <c r="D94" s="142" t="s">
        <v>339</v>
      </c>
      <c r="F94" s="184" t="s">
        <v>1461</v>
      </c>
      <c r="I94" s="144"/>
      <c r="L94" s="32"/>
      <c r="M94" s="145"/>
      <c r="T94" s="53"/>
      <c r="AT94" s="17" t="s">
        <v>339</v>
      </c>
      <c r="AU94" s="17" t="s">
        <v>76</v>
      </c>
    </row>
    <row r="95" spans="2:65" s="1" customFormat="1" ht="16.5" customHeight="1">
      <c r="B95" s="32"/>
      <c r="C95" s="129" t="s">
        <v>139</v>
      </c>
      <c r="D95" s="129" t="s">
        <v>141</v>
      </c>
      <c r="E95" s="130" t="s">
        <v>1468</v>
      </c>
      <c r="F95" s="131" t="s">
        <v>1469</v>
      </c>
      <c r="G95" s="132" t="s">
        <v>1459</v>
      </c>
      <c r="H95" s="133">
        <v>1</v>
      </c>
      <c r="I95" s="134"/>
      <c r="J95" s="135">
        <f>ROUND(I95*H95,2)</f>
        <v>0</v>
      </c>
      <c r="K95" s="131" t="s">
        <v>19</v>
      </c>
      <c r="L95" s="32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9">
        <f>S95*H95</f>
        <v>0</v>
      </c>
      <c r="AR95" s="140" t="s">
        <v>145</v>
      </c>
      <c r="AT95" s="140" t="s">
        <v>141</v>
      </c>
      <c r="AU95" s="140" t="s">
        <v>76</v>
      </c>
      <c r="AY95" s="17" t="s">
        <v>140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7" t="s">
        <v>83</v>
      </c>
      <c r="BK95" s="141">
        <f>ROUND(I95*H95,2)</f>
        <v>0</v>
      </c>
      <c r="BL95" s="17" t="s">
        <v>145</v>
      </c>
      <c r="BM95" s="140" t="s">
        <v>1470</v>
      </c>
    </row>
    <row r="96" spans="2:65" s="1" customFormat="1" ht="11.25">
      <c r="B96" s="32"/>
      <c r="D96" s="142" t="s">
        <v>147</v>
      </c>
      <c r="F96" s="143" t="s">
        <v>1469</v>
      </c>
      <c r="I96" s="144"/>
      <c r="L96" s="32"/>
      <c r="M96" s="145"/>
      <c r="T96" s="53"/>
      <c r="AT96" s="17" t="s">
        <v>147</v>
      </c>
      <c r="AU96" s="17" t="s">
        <v>76</v>
      </c>
    </row>
    <row r="97" spans="2:65" s="1" customFormat="1" ht="29.25">
      <c r="B97" s="32"/>
      <c r="D97" s="142" t="s">
        <v>339</v>
      </c>
      <c r="F97" s="184" t="s">
        <v>1461</v>
      </c>
      <c r="I97" s="144"/>
      <c r="L97" s="32"/>
      <c r="M97" s="145"/>
      <c r="T97" s="53"/>
      <c r="AT97" s="17" t="s">
        <v>339</v>
      </c>
      <c r="AU97" s="17" t="s">
        <v>76</v>
      </c>
    </row>
    <row r="98" spans="2:65" s="1" customFormat="1" ht="16.5" customHeight="1">
      <c r="B98" s="32"/>
      <c r="C98" s="129" t="s">
        <v>164</v>
      </c>
      <c r="D98" s="129" t="s">
        <v>141</v>
      </c>
      <c r="E98" s="130" t="s">
        <v>1471</v>
      </c>
      <c r="F98" s="131" t="s">
        <v>1472</v>
      </c>
      <c r="G98" s="132" t="s">
        <v>1459</v>
      </c>
      <c r="H98" s="133">
        <v>1</v>
      </c>
      <c r="I98" s="134"/>
      <c r="J98" s="135">
        <f>ROUND(I98*H98,2)</f>
        <v>0</v>
      </c>
      <c r="K98" s="131" t="s">
        <v>19</v>
      </c>
      <c r="L98" s="32"/>
      <c r="M98" s="136" t="s">
        <v>19</v>
      </c>
      <c r="N98" s="137" t="s">
        <v>47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145</v>
      </c>
      <c r="AT98" s="140" t="s">
        <v>141</v>
      </c>
      <c r="AU98" s="140" t="s">
        <v>76</v>
      </c>
      <c r="AY98" s="17" t="s">
        <v>140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7" t="s">
        <v>83</v>
      </c>
      <c r="BK98" s="141">
        <f>ROUND(I98*H98,2)</f>
        <v>0</v>
      </c>
      <c r="BL98" s="17" t="s">
        <v>145</v>
      </c>
      <c r="BM98" s="140" t="s">
        <v>1473</v>
      </c>
    </row>
    <row r="99" spans="2:65" s="1" customFormat="1" ht="11.25">
      <c r="B99" s="32"/>
      <c r="D99" s="142" t="s">
        <v>147</v>
      </c>
      <c r="F99" s="143" t="s">
        <v>1472</v>
      </c>
      <c r="I99" s="144"/>
      <c r="L99" s="32"/>
      <c r="M99" s="145"/>
      <c r="T99" s="53"/>
      <c r="AT99" s="17" t="s">
        <v>147</v>
      </c>
      <c r="AU99" s="17" t="s">
        <v>76</v>
      </c>
    </row>
    <row r="100" spans="2:65" s="1" customFormat="1" ht="29.25">
      <c r="B100" s="32"/>
      <c r="D100" s="142" t="s">
        <v>339</v>
      </c>
      <c r="F100" s="184" t="s">
        <v>1461</v>
      </c>
      <c r="I100" s="144"/>
      <c r="L100" s="32"/>
      <c r="M100" s="145"/>
      <c r="T100" s="53"/>
      <c r="AT100" s="17" t="s">
        <v>339</v>
      </c>
      <c r="AU100" s="17" t="s">
        <v>76</v>
      </c>
    </row>
    <row r="101" spans="2:65" s="1" customFormat="1" ht="16.5" customHeight="1">
      <c r="B101" s="32"/>
      <c r="C101" s="129" t="s">
        <v>171</v>
      </c>
      <c r="D101" s="129" t="s">
        <v>141</v>
      </c>
      <c r="E101" s="130" t="s">
        <v>1474</v>
      </c>
      <c r="F101" s="131" t="s">
        <v>1475</v>
      </c>
      <c r="G101" s="132" t="s">
        <v>1454</v>
      </c>
      <c r="H101" s="133">
        <v>1</v>
      </c>
      <c r="I101" s="134"/>
      <c r="J101" s="135">
        <f>ROUND(I101*H101,2)</f>
        <v>0</v>
      </c>
      <c r="K101" s="131" t="s">
        <v>19</v>
      </c>
      <c r="L101" s="32"/>
      <c r="M101" s="136" t="s">
        <v>19</v>
      </c>
      <c r="N101" s="137" t="s">
        <v>47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9">
        <f>S101*H101</f>
        <v>0</v>
      </c>
      <c r="AR101" s="140" t="s">
        <v>145</v>
      </c>
      <c r="AT101" s="140" t="s">
        <v>141</v>
      </c>
      <c r="AU101" s="140" t="s">
        <v>76</v>
      </c>
      <c r="AY101" s="17" t="s">
        <v>140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7" t="s">
        <v>83</v>
      </c>
      <c r="BK101" s="141">
        <f>ROUND(I101*H101,2)</f>
        <v>0</v>
      </c>
      <c r="BL101" s="17" t="s">
        <v>145</v>
      </c>
      <c r="BM101" s="140" t="s">
        <v>1476</v>
      </c>
    </row>
    <row r="102" spans="2:65" s="1" customFormat="1" ht="11.25">
      <c r="B102" s="32"/>
      <c r="D102" s="142" t="s">
        <v>147</v>
      </c>
      <c r="F102" s="143" t="s">
        <v>1475</v>
      </c>
      <c r="I102" s="144"/>
      <c r="L102" s="32"/>
      <c r="M102" s="145"/>
      <c r="T102" s="53"/>
      <c r="AT102" s="17" t="s">
        <v>147</v>
      </c>
      <c r="AU102" s="17" t="s">
        <v>76</v>
      </c>
    </row>
    <row r="103" spans="2:65" s="1" customFormat="1" ht="29.25">
      <c r="B103" s="32"/>
      <c r="D103" s="142" t="s">
        <v>339</v>
      </c>
      <c r="F103" s="184" t="s">
        <v>1461</v>
      </c>
      <c r="I103" s="144"/>
      <c r="L103" s="32"/>
      <c r="M103" s="145"/>
      <c r="T103" s="53"/>
      <c r="AT103" s="17" t="s">
        <v>339</v>
      </c>
      <c r="AU103" s="17" t="s">
        <v>76</v>
      </c>
    </row>
    <row r="104" spans="2:65" s="1" customFormat="1" ht="16.5" customHeight="1">
      <c r="B104" s="32"/>
      <c r="C104" s="129" t="s">
        <v>176</v>
      </c>
      <c r="D104" s="129" t="s">
        <v>141</v>
      </c>
      <c r="E104" s="130" t="s">
        <v>1477</v>
      </c>
      <c r="F104" s="131" t="s">
        <v>1478</v>
      </c>
      <c r="G104" s="132" t="s">
        <v>1459</v>
      </c>
      <c r="H104" s="133">
        <v>1</v>
      </c>
      <c r="I104" s="134"/>
      <c r="J104" s="135">
        <f>ROUND(I104*H104,2)</f>
        <v>0</v>
      </c>
      <c r="K104" s="131" t="s">
        <v>19</v>
      </c>
      <c r="L104" s="32"/>
      <c r="M104" s="136" t="s">
        <v>19</v>
      </c>
      <c r="N104" s="137" t="s">
        <v>47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145</v>
      </c>
      <c r="AT104" s="140" t="s">
        <v>141</v>
      </c>
      <c r="AU104" s="140" t="s">
        <v>76</v>
      </c>
      <c r="AY104" s="17" t="s">
        <v>140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7" t="s">
        <v>83</v>
      </c>
      <c r="BK104" s="141">
        <f>ROUND(I104*H104,2)</f>
        <v>0</v>
      </c>
      <c r="BL104" s="17" t="s">
        <v>145</v>
      </c>
      <c r="BM104" s="140" t="s">
        <v>1479</v>
      </c>
    </row>
    <row r="105" spans="2:65" s="1" customFormat="1" ht="11.25">
      <c r="B105" s="32"/>
      <c r="D105" s="142" t="s">
        <v>147</v>
      </c>
      <c r="F105" s="143" t="s">
        <v>1478</v>
      </c>
      <c r="I105" s="144"/>
      <c r="L105" s="32"/>
      <c r="M105" s="145"/>
      <c r="T105" s="53"/>
      <c r="AT105" s="17" t="s">
        <v>147</v>
      </c>
      <c r="AU105" s="17" t="s">
        <v>76</v>
      </c>
    </row>
    <row r="106" spans="2:65" s="1" customFormat="1" ht="29.25">
      <c r="B106" s="32"/>
      <c r="D106" s="142" t="s">
        <v>339</v>
      </c>
      <c r="F106" s="184" t="s">
        <v>1461</v>
      </c>
      <c r="I106" s="144"/>
      <c r="L106" s="32"/>
      <c r="M106" s="145"/>
      <c r="T106" s="53"/>
      <c r="AT106" s="17" t="s">
        <v>339</v>
      </c>
      <c r="AU106" s="17" t="s">
        <v>76</v>
      </c>
    </row>
    <row r="107" spans="2:65" s="1" customFormat="1" ht="16.5" customHeight="1">
      <c r="B107" s="32"/>
      <c r="C107" s="129" t="s">
        <v>251</v>
      </c>
      <c r="D107" s="129" t="s">
        <v>141</v>
      </c>
      <c r="E107" s="130" t="s">
        <v>1480</v>
      </c>
      <c r="F107" s="131" t="s">
        <v>1481</v>
      </c>
      <c r="G107" s="132" t="s">
        <v>1459</v>
      </c>
      <c r="H107" s="133">
        <v>1</v>
      </c>
      <c r="I107" s="134"/>
      <c r="J107" s="135">
        <f>ROUND(I107*H107,2)</f>
        <v>0</v>
      </c>
      <c r="K107" s="131" t="s">
        <v>19</v>
      </c>
      <c r="L107" s="32"/>
      <c r="M107" s="136" t="s">
        <v>19</v>
      </c>
      <c r="N107" s="137" t="s">
        <v>47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9">
        <f>S107*H107</f>
        <v>0</v>
      </c>
      <c r="AR107" s="140" t="s">
        <v>145</v>
      </c>
      <c r="AT107" s="140" t="s">
        <v>141</v>
      </c>
      <c r="AU107" s="140" t="s">
        <v>76</v>
      </c>
      <c r="AY107" s="17" t="s">
        <v>140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7" t="s">
        <v>83</v>
      </c>
      <c r="BK107" s="141">
        <f>ROUND(I107*H107,2)</f>
        <v>0</v>
      </c>
      <c r="BL107" s="17" t="s">
        <v>145</v>
      </c>
      <c r="BM107" s="140" t="s">
        <v>1482</v>
      </c>
    </row>
    <row r="108" spans="2:65" s="1" customFormat="1" ht="11.25">
      <c r="B108" s="32"/>
      <c r="D108" s="142" t="s">
        <v>147</v>
      </c>
      <c r="F108" s="143" t="s">
        <v>1481</v>
      </c>
      <c r="I108" s="144"/>
      <c r="L108" s="32"/>
      <c r="M108" s="145"/>
      <c r="T108" s="53"/>
      <c r="AT108" s="17" t="s">
        <v>147</v>
      </c>
      <c r="AU108" s="17" t="s">
        <v>76</v>
      </c>
    </row>
    <row r="109" spans="2:65" s="1" customFormat="1" ht="29.25">
      <c r="B109" s="32"/>
      <c r="D109" s="142" t="s">
        <v>339</v>
      </c>
      <c r="F109" s="184" t="s">
        <v>1461</v>
      </c>
      <c r="I109" s="144"/>
      <c r="L109" s="32"/>
      <c r="M109" s="145"/>
      <c r="T109" s="53"/>
      <c r="AT109" s="17" t="s">
        <v>339</v>
      </c>
      <c r="AU109" s="17" t="s">
        <v>76</v>
      </c>
    </row>
    <row r="110" spans="2:65" s="1" customFormat="1" ht="16.5" customHeight="1">
      <c r="B110" s="32"/>
      <c r="C110" s="129" t="s">
        <v>236</v>
      </c>
      <c r="D110" s="129" t="s">
        <v>141</v>
      </c>
      <c r="E110" s="130" t="s">
        <v>1483</v>
      </c>
      <c r="F110" s="131" t="s">
        <v>1484</v>
      </c>
      <c r="G110" s="132" t="s">
        <v>1459</v>
      </c>
      <c r="H110" s="133">
        <v>1</v>
      </c>
      <c r="I110" s="134"/>
      <c r="J110" s="135">
        <f>ROUND(I110*H110,2)</f>
        <v>0</v>
      </c>
      <c r="K110" s="131" t="s">
        <v>19</v>
      </c>
      <c r="L110" s="32"/>
      <c r="M110" s="136" t="s">
        <v>19</v>
      </c>
      <c r="N110" s="137" t="s">
        <v>47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145</v>
      </c>
      <c r="AT110" s="140" t="s">
        <v>141</v>
      </c>
      <c r="AU110" s="140" t="s">
        <v>76</v>
      </c>
      <c r="AY110" s="17" t="s">
        <v>140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7" t="s">
        <v>83</v>
      </c>
      <c r="BK110" s="141">
        <f>ROUND(I110*H110,2)</f>
        <v>0</v>
      </c>
      <c r="BL110" s="17" t="s">
        <v>145</v>
      </c>
      <c r="BM110" s="140" t="s">
        <v>1485</v>
      </c>
    </row>
    <row r="111" spans="2:65" s="1" customFormat="1" ht="11.25">
      <c r="B111" s="32"/>
      <c r="D111" s="142" t="s">
        <v>147</v>
      </c>
      <c r="F111" s="143" t="s">
        <v>1484</v>
      </c>
      <c r="I111" s="144"/>
      <c r="L111" s="32"/>
      <c r="M111" s="145"/>
      <c r="T111" s="53"/>
      <c r="AT111" s="17" t="s">
        <v>147</v>
      </c>
      <c r="AU111" s="17" t="s">
        <v>76</v>
      </c>
    </row>
    <row r="112" spans="2:65" s="1" customFormat="1" ht="29.25">
      <c r="B112" s="32"/>
      <c r="D112" s="142" t="s">
        <v>339</v>
      </c>
      <c r="F112" s="184" t="s">
        <v>1461</v>
      </c>
      <c r="I112" s="144"/>
      <c r="L112" s="32"/>
      <c r="M112" s="145"/>
      <c r="T112" s="53"/>
      <c r="AT112" s="17" t="s">
        <v>339</v>
      </c>
      <c r="AU112" s="17" t="s">
        <v>76</v>
      </c>
    </row>
    <row r="113" spans="2:65" s="1" customFormat="1" ht="16.5" customHeight="1">
      <c r="B113" s="32"/>
      <c r="C113" s="129" t="s">
        <v>265</v>
      </c>
      <c r="D113" s="129" t="s">
        <v>141</v>
      </c>
      <c r="E113" s="130" t="s">
        <v>1486</v>
      </c>
      <c r="F113" s="131" t="s">
        <v>1487</v>
      </c>
      <c r="G113" s="132" t="s">
        <v>1459</v>
      </c>
      <c r="H113" s="133">
        <v>1</v>
      </c>
      <c r="I113" s="134"/>
      <c r="J113" s="135">
        <f>ROUND(I113*H113,2)</f>
        <v>0</v>
      </c>
      <c r="K113" s="131" t="s">
        <v>19</v>
      </c>
      <c r="L113" s="32"/>
      <c r="M113" s="136" t="s">
        <v>19</v>
      </c>
      <c r="N113" s="137" t="s">
        <v>47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145</v>
      </c>
      <c r="AT113" s="140" t="s">
        <v>141</v>
      </c>
      <c r="AU113" s="140" t="s">
        <v>76</v>
      </c>
      <c r="AY113" s="17" t="s">
        <v>140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7" t="s">
        <v>83</v>
      </c>
      <c r="BK113" s="141">
        <f>ROUND(I113*H113,2)</f>
        <v>0</v>
      </c>
      <c r="BL113" s="17" t="s">
        <v>145</v>
      </c>
      <c r="BM113" s="140" t="s">
        <v>1488</v>
      </c>
    </row>
    <row r="114" spans="2:65" s="1" customFormat="1" ht="11.25">
      <c r="B114" s="32"/>
      <c r="D114" s="142" t="s">
        <v>147</v>
      </c>
      <c r="F114" s="143" t="s">
        <v>1487</v>
      </c>
      <c r="I114" s="144"/>
      <c r="L114" s="32"/>
      <c r="M114" s="145"/>
      <c r="T114" s="53"/>
      <c r="AT114" s="17" t="s">
        <v>147</v>
      </c>
      <c r="AU114" s="17" t="s">
        <v>76</v>
      </c>
    </row>
    <row r="115" spans="2:65" s="1" customFormat="1" ht="29.25">
      <c r="B115" s="32"/>
      <c r="D115" s="142" t="s">
        <v>339</v>
      </c>
      <c r="F115" s="184" t="s">
        <v>1461</v>
      </c>
      <c r="I115" s="144"/>
      <c r="L115" s="32"/>
      <c r="M115" s="145"/>
      <c r="T115" s="53"/>
      <c r="AT115" s="17" t="s">
        <v>339</v>
      </c>
      <c r="AU115" s="17" t="s">
        <v>76</v>
      </c>
    </row>
    <row r="116" spans="2:65" s="1" customFormat="1" ht="16.5" customHeight="1">
      <c r="B116" s="32"/>
      <c r="C116" s="129" t="s">
        <v>272</v>
      </c>
      <c r="D116" s="129" t="s">
        <v>141</v>
      </c>
      <c r="E116" s="130" t="s">
        <v>1489</v>
      </c>
      <c r="F116" s="131" t="s">
        <v>1490</v>
      </c>
      <c r="G116" s="132" t="s">
        <v>1459</v>
      </c>
      <c r="H116" s="133">
        <v>1</v>
      </c>
      <c r="I116" s="134"/>
      <c r="J116" s="135">
        <f>ROUND(I116*H116,2)</f>
        <v>0</v>
      </c>
      <c r="K116" s="131" t="s">
        <v>19</v>
      </c>
      <c r="L116" s="32"/>
      <c r="M116" s="136" t="s">
        <v>19</v>
      </c>
      <c r="N116" s="137" t="s">
        <v>47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145</v>
      </c>
      <c r="AT116" s="140" t="s">
        <v>141</v>
      </c>
      <c r="AU116" s="140" t="s">
        <v>76</v>
      </c>
      <c r="AY116" s="17" t="s">
        <v>140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7" t="s">
        <v>83</v>
      </c>
      <c r="BK116" s="141">
        <f>ROUND(I116*H116,2)</f>
        <v>0</v>
      </c>
      <c r="BL116" s="17" t="s">
        <v>145</v>
      </c>
      <c r="BM116" s="140" t="s">
        <v>1491</v>
      </c>
    </row>
    <row r="117" spans="2:65" s="1" customFormat="1" ht="11.25">
      <c r="B117" s="32"/>
      <c r="D117" s="142" t="s">
        <v>147</v>
      </c>
      <c r="F117" s="143" t="s">
        <v>1490</v>
      </c>
      <c r="I117" s="144"/>
      <c r="L117" s="32"/>
      <c r="M117" s="145"/>
      <c r="T117" s="53"/>
      <c r="AT117" s="17" t="s">
        <v>147</v>
      </c>
      <c r="AU117" s="17" t="s">
        <v>76</v>
      </c>
    </row>
    <row r="118" spans="2:65" s="1" customFormat="1" ht="29.25">
      <c r="B118" s="32"/>
      <c r="D118" s="142" t="s">
        <v>339</v>
      </c>
      <c r="F118" s="184" t="s">
        <v>1461</v>
      </c>
      <c r="I118" s="144"/>
      <c r="L118" s="32"/>
      <c r="M118" s="145"/>
      <c r="T118" s="53"/>
      <c r="AT118" s="17" t="s">
        <v>339</v>
      </c>
      <c r="AU118" s="17" t="s">
        <v>76</v>
      </c>
    </row>
    <row r="119" spans="2:65" s="1" customFormat="1" ht="16.5" customHeight="1">
      <c r="B119" s="32"/>
      <c r="C119" s="129" t="s">
        <v>8</v>
      </c>
      <c r="D119" s="129" t="s">
        <v>141</v>
      </c>
      <c r="E119" s="130" t="s">
        <v>1492</v>
      </c>
      <c r="F119" s="131" t="s">
        <v>1493</v>
      </c>
      <c r="G119" s="132" t="s">
        <v>1459</v>
      </c>
      <c r="H119" s="133">
        <v>1</v>
      </c>
      <c r="I119" s="134"/>
      <c r="J119" s="135">
        <f>ROUND(I119*H119,2)</f>
        <v>0</v>
      </c>
      <c r="K119" s="131" t="s">
        <v>19</v>
      </c>
      <c r="L119" s="32"/>
      <c r="M119" s="136" t="s">
        <v>19</v>
      </c>
      <c r="N119" s="137" t="s">
        <v>47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145</v>
      </c>
      <c r="AT119" s="140" t="s">
        <v>141</v>
      </c>
      <c r="AU119" s="140" t="s">
        <v>76</v>
      </c>
      <c r="AY119" s="17" t="s">
        <v>140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7" t="s">
        <v>83</v>
      </c>
      <c r="BK119" s="141">
        <f>ROUND(I119*H119,2)</f>
        <v>0</v>
      </c>
      <c r="BL119" s="17" t="s">
        <v>145</v>
      </c>
      <c r="BM119" s="140" t="s">
        <v>1494</v>
      </c>
    </row>
    <row r="120" spans="2:65" s="1" customFormat="1" ht="11.25">
      <c r="B120" s="32"/>
      <c r="D120" s="142" t="s">
        <v>147</v>
      </c>
      <c r="F120" s="143" t="s">
        <v>1493</v>
      </c>
      <c r="I120" s="144"/>
      <c r="L120" s="32"/>
      <c r="M120" s="145"/>
      <c r="T120" s="53"/>
      <c r="AT120" s="17" t="s">
        <v>147</v>
      </c>
      <c r="AU120" s="17" t="s">
        <v>76</v>
      </c>
    </row>
    <row r="121" spans="2:65" s="1" customFormat="1" ht="29.25">
      <c r="B121" s="32"/>
      <c r="D121" s="142" t="s">
        <v>339</v>
      </c>
      <c r="F121" s="184" t="s">
        <v>1461</v>
      </c>
      <c r="I121" s="144"/>
      <c r="L121" s="32"/>
      <c r="M121" s="145"/>
      <c r="T121" s="53"/>
      <c r="AT121" s="17" t="s">
        <v>339</v>
      </c>
      <c r="AU121" s="17" t="s">
        <v>76</v>
      </c>
    </row>
    <row r="122" spans="2:65" s="1" customFormat="1" ht="16.5" customHeight="1">
      <c r="B122" s="32"/>
      <c r="C122" s="129" t="s">
        <v>285</v>
      </c>
      <c r="D122" s="129" t="s">
        <v>141</v>
      </c>
      <c r="E122" s="130" t="s">
        <v>1495</v>
      </c>
      <c r="F122" s="131" t="s">
        <v>1496</v>
      </c>
      <c r="G122" s="132" t="s">
        <v>1459</v>
      </c>
      <c r="H122" s="133">
        <v>1</v>
      </c>
      <c r="I122" s="134"/>
      <c r="J122" s="135">
        <f>ROUND(I122*H122,2)</f>
        <v>0</v>
      </c>
      <c r="K122" s="131" t="s">
        <v>19</v>
      </c>
      <c r="L122" s="32"/>
      <c r="M122" s="136" t="s">
        <v>19</v>
      </c>
      <c r="N122" s="137" t="s">
        <v>47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145</v>
      </c>
      <c r="AT122" s="140" t="s">
        <v>141</v>
      </c>
      <c r="AU122" s="140" t="s">
        <v>76</v>
      </c>
      <c r="AY122" s="17" t="s">
        <v>140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7" t="s">
        <v>83</v>
      </c>
      <c r="BK122" s="141">
        <f>ROUND(I122*H122,2)</f>
        <v>0</v>
      </c>
      <c r="BL122" s="17" t="s">
        <v>145</v>
      </c>
      <c r="BM122" s="140" t="s">
        <v>1497</v>
      </c>
    </row>
    <row r="123" spans="2:65" s="1" customFormat="1" ht="11.25">
      <c r="B123" s="32"/>
      <c r="D123" s="142" t="s">
        <v>147</v>
      </c>
      <c r="F123" s="143" t="s">
        <v>1496</v>
      </c>
      <c r="I123" s="144"/>
      <c r="L123" s="32"/>
      <c r="M123" s="145"/>
      <c r="T123" s="53"/>
      <c r="AT123" s="17" t="s">
        <v>147</v>
      </c>
      <c r="AU123" s="17" t="s">
        <v>76</v>
      </c>
    </row>
    <row r="124" spans="2:65" s="1" customFormat="1" ht="29.25">
      <c r="B124" s="32"/>
      <c r="D124" s="142" t="s">
        <v>339</v>
      </c>
      <c r="F124" s="184" t="s">
        <v>1461</v>
      </c>
      <c r="I124" s="144"/>
      <c r="L124" s="32"/>
      <c r="M124" s="145"/>
      <c r="T124" s="53"/>
      <c r="AT124" s="17" t="s">
        <v>339</v>
      </c>
      <c r="AU124" s="17" t="s">
        <v>76</v>
      </c>
    </row>
    <row r="125" spans="2:65" s="1" customFormat="1" ht="16.5" customHeight="1">
      <c r="B125" s="32"/>
      <c r="C125" s="129" t="s">
        <v>292</v>
      </c>
      <c r="D125" s="129" t="s">
        <v>141</v>
      </c>
      <c r="E125" s="130" t="s">
        <v>1498</v>
      </c>
      <c r="F125" s="131" t="s">
        <v>1499</v>
      </c>
      <c r="G125" s="132" t="s">
        <v>1459</v>
      </c>
      <c r="H125" s="133">
        <v>1</v>
      </c>
      <c r="I125" s="134"/>
      <c r="J125" s="135">
        <f>ROUND(I125*H125,2)</f>
        <v>0</v>
      </c>
      <c r="K125" s="131" t="s">
        <v>19</v>
      </c>
      <c r="L125" s="32"/>
      <c r="M125" s="136" t="s">
        <v>19</v>
      </c>
      <c r="N125" s="137" t="s">
        <v>47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145</v>
      </c>
      <c r="AT125" s="140" t="s">
        <v>141</v>
      </c>
      <c r="AU125" s="140" t="s">
        <v>76</v>
      </c>
      <c r="AY125" s="17" t="s">
        <v>140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7" t="s">
        <v>83</v>
      </c>
      <c r="BK125" s="141">
        <f>ROUND(I125*H125,2)</f>
        <v>0</v>
      </c>
      <c r="BL125" s="17" t="s">
        <v>145</v>
      </c>
      <c r="BM125" s="140" t="s">
        <v>1500</v>
      </c>
    </row>
    <row r="126" spans="2:65" s="1" customFormat="1" ht="11.25">
      <c r="B126" s="32"/>
      <c r="D126" s="142" t="s">
        <v>147</v>
      </c>
      <c r="F126" s="143" t="s">
        <v>1499</v>
      </c>
      <c r="I126" s="144"/>
      <c r="L126" s="32"/>
      <c r="M126" s="145"/>
      <c r="T126" s="53"/>
      <c r="AT126" s="17" t="s">
        <v>147</v>
      </c>
      <c r="AU126" s="17" t="s">
        <v>76</v>
      </c>
    </row>
    <row r="127" spans="2:65" s="1" customFormat="1" ht="29.25">
      <c r="B127" s="32"/>
      <c r="D127" s="142" t="s">
        <v>339</v>
      </c>
      <c r="F127" s="184" t="s">
        <v>1461</v>
      </c>
      <c r="I127" s="144"/>
      <c r="L127" s="32"/>
      <c r="M127" s="145"/>
      <c r="T127" s="53"/>
      <c r="AT127" s="17" t="s">
        <v>339</v>
      </c>
      <c r="AU127" s="17" t="s">
        <v>76</v>
      </c>
    </row>
    <row r="128" spans="2:65" s="1" customFormat="1" ht="16.5" customHeight="1">
      <c r="B128" s="32"/>
      <c r="C128" s="129" t="s">
        <v>298</v>
      </c>
      <c r="D128" s="129" t="s">
        <v>141</v>
      </c>
      <c r="E128" s="130" t="s">
        <v>1501</v>
      </c>
      <c r="F128" s="131" t="s">
        <v>1502</v>
      </c>
      <c r="G128" s="132" t="s">
        <v>1459</v>
      </c>
      <c r="H128" s="133">
        <v>1</v>
      </c>
      <c r="I128" s="134"/>
      <c r="J128" s="135">
        <f>ROUND(I128*H128,2)</f>
        <v>0</v>
      </c>
      <c r="K128" s="131" t="s">
        <v>19</v>
      </c>
      <c r="L128" s="32"/>
      <c r="M128" s="136" t="s">
        <v>19</v>
      </c>
      <c r="N128" s="137" t="s">
        <v>47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145</v>
      </c>
      <c r="AT128" s="140" t="s">
        <v>141</v>
      </c>
      <c r="AU128" s="140" t="s">
        <v>76</v>
      </c>
      <c r="AY128" s="17" t="s">
        <v>140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7" t="s">
        <v>83</v>
      </c>
      <c r="BK128" s="141">
        <f>ROUND(I128*H128,2)</f>
        <v>0</v>
      </c>
      <c r="BL128" s="17" t="s">
        <v>145</v>
      </c>
      <c r="BM128" s="140" t="s">
        <v>1503</v>
      </c>
    </row>
    <row r="129" spans="2:65" s="1" customFormat="1" ht="11.25">
      <c r="B129" s="32"/>
      <c r="D129" s="142" t="s">
        <v>147</v>
      </c>
      <c r="F129" s="143" t="s">
        <v>1502</v>
      </c>
      <c r="I129" s="144"/>
      <c r="L129" s="32"/>
      <c r="M129" s="145"/>
      <c r="T129" s="53"/>
      <c r="AT129" s="17" t="s">
        <v>147</v>
      </c>
      <c r="AU129" s="17" t="s">
        <v>76</v>
      </c>
    </row>
    <row r="130" spans="2:65" s="1" customFormat="1" ht="29.25">
      <c r="B130" s="32"/>
      <c r="D130" s="142" t="s">
        <v>339</v>
      </c>
      <c r="F130" s="184" t="s">
        <v>1461</v>
      </c>
      <c r="I130" s="144"/>
      <c r="L130" s="32"/>
      <c r="M130" s="145"/>
      <c r="T130" s="53"/>
      <c r="AT130" s="17" t="s">
        <v>339</v>
      </c>
      <c r="AU130" s="17" t="s">
        <v>76</v>
      </c>
    </row>
    <row r="131" spans="2:65" s="1" customFormat="1" ht="16.5" customHeight="1">
      <c r="B131" s="32"/>
      <c r="C131" s="129" t="s">
        <v>306</v>
      </c>
      <c r="D131" s="129" t="s">
        <v>141</v>
      </c>
      <c r="E131" s="130" t="s">
        <v>1504</v>
      </c>
      <c r="F131" s="131" t="s">
        <v>1505</v>
      </c>
      <c r="G131" s="132" t="s">
        <v>1459</v>
      </c>
      <c r="H131" s="133">
        <v>1</v>
      </c>
      <c r="I131" s="134"/>
      <c r="J131" s="135">
        <f>ROUND(I131*H131,2)</f>
        <v>0</v>
      </c>
      <c r="K131" s="131" t="s">
        <v>19</v>
      </c>
      <c r="L131" s="32"/>
      <c r="M131" s="136" t="s">
        <v>19</v>
      </c>
      <c r="N131" s="137" t="s">
        <v>47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145</v>
      </c>
      <c r="AT131" s="140" t="s">
        <v>141</v>
      </c>
      <c r="AU131" s="140" t="s">
        <v>76</v>
      </c>
      <c r="AY131" s="17" t="s">
        <v>140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7" t="s">
        <v>83</v>
      </c>
      <c r="BK131" s="141">
        <f>ROUND(I131*H131,2)</f>
        <v>0</v>
      </c>
      <c r="BL131" s="17" t="s">
        <v>145</v>
      </c>
      <c r="BM131" s="140" t="s">
        <v>1506</v>
      </c>
    </row>
    <row r="132" spans="2:65" s="1" customFormat="1" ht="11.25">
      <c r="B132" s="32"/>
      <c r="D132" s="142" t="s">
        <v>147</v>
      </c>
      <c r="F132" s="143" t="s">
        <v>1505</v>
      </c>
      <c r="I132" s="144"/>
      <c r="L132" s="32"/>
      <c r="M132" s="145"/>
      <c r="T132" s="53"/>
      <c r="AT132" s="17" t="s">
        <v>147</v>
      </c>
      <c r="AU132" s="17" t="s">
        <v>76</v>
      </c>
    </row>
    <row r="133" spans="2:65" s="1" customFormat="1" ht="29.25">
      <c r="B133" s="32"/>
      <c r="D133" s="142" t="s">
        <v>339</v>
      </c>
      <c r="F133" s="184" t="s">
        <v>1461</v>
      </c>
      <c r="I133" s="144"/>
      <c r="L133" s="32"/>
      <c r="M133" s="145"/>
      <c r="T133" s="53"/>
      <c r="AT133" s="17" t="s">
        <v>339</v>
      </c>
      <c r="AU133" s="17" t="s">
        <v>76</v>
      </c>
    </row>
    <row r="134" spans="2:65" s="1" customFormat="1" ht="16.5" customHeight="1">
      <c r="B134" s="32"/>
      <c r="C134" s="129" t="s">
        <v>315</v>
      </c>
      <c r="D134" s="129" t="s">
        <v>141</v>
      </c>
      <c r="E134" s="130" t="s">
        <v>1507</v>
      </c>
      <c r="F134" s="131" t="s">
        <v>1508</v>
      </c>
      <c r="G134" s="132" t="s">
        <v>1459</v>
      </c>
      <c r="H134" s="133">
        <v>1</v>
      </c>
      <c r="I134" s="134"/>
      <c r="J134" s="135">
        <f>ROUND(I134*H134,2)</f>
        <v>0</v>
      </c>
      <c r="K134" s="131" t="s">
        <v>19</v>
      </c>
      <c r="L134" s="32"/>
      <c r="M134" s="136" t="s">
        <v>19</v>
      </c>
      <c r="N134" s="137" t="s">
        <v>47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145</v>
      </c>
      <c r="AT134" s="140" t="s">
        <v>141</v>
      </c>
      <c r="AU134" s="140" t="s">
        <v>76</v>
      </c>
      <c r="AY134" s="17" t="s">
        <v>140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7" t="s">
        <v>83</v>
      </c>
      <c r="BK134" s="141">
        <f>ROUND(I134*H134,2)</f>
        <v>0</v>
      </c>
      <c r="BL134" s="17" t="s">
        <v>145</v>
      </c>
      <c r="BM134" s="140" t="s">
        <v>1509</v>
      </c>
    </row>
    <row r="135" spans="2:65" s="1" customFormat="1" ht="11.25">
      <c r="B135" s="32"/>
      <c r="D135" s="142" t="s">
        <v>147</v>
      </c>
      <c r="F135" s="143" t="s">
        <v>1508</v>
      </c>
      <c r="I135" s="144"/>
      <c r="L135" s="32"/>
      <c r="M135" s="145"/>
      <c r="T135" s="53"/>
      <c r="AT135" s="17" t="s">
        <v>147</v>
      </c>
      <c r="AU135" s="17" t="s">
        <v>76</v>
      </c>
    </row>
    <row r="136" spans="2:65" s="1" customFormat="1" ht="29.25">
      <c r="B136" s="32"/>
      <c r="D136" s="142" t="s">
        <v>339</v>
      </c>
      <c r="F136" s="184" t="s">
        <v>1461</v>
      </c>
      <c r="I136" s="144"/>
      <c r="L136" s="32"/>
      <c r="M136" s="145"/>
      <c r="T136" s="53"/>
      <c r="AT136" s="17" t="s">
        <v>339</v>
      </c>
      <c r="AU136" s="17" t="s">
        <v>76</v>
      </c>
    </row>
    <row r="137" spans="2:65" s="1" customFormat="1" ht="16.5" customHeight="1">
      <c r="B137" s="32"/>
      <c r="C137" s="129" t="s">
        <v>322</v>
      </c>
      <c r="D137" s="129" t="s">
        <v>141</v>
      </c>
      <c r="E137" s="130" t="s">
        <v>1510</v>
      </c>
      <c r="F137" s="131" t="s">
        <v>1511</v>
      </c>
      <c r="G137" s="132" t="s">
        <v>1459</v>
      </c>
      <c r="H137" s="133">
        <v>1</v>
      </c>
      <c r="I137" s="134"/>
      <c r="J137" s="135">
        <f>ROUND(I137*H137,2)</f>
        <v>0</v>
      </c>
      <c r="K137" s="131" t="s">
        <v>19</v>
      </c>
      <c r="L137" s="32"/>
      <c r="M137" s="136" t="s">
        <v>19</v>
      </c>
      <c r="N137" s="137" t="s">
        <v>47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145</v>
      </c>
      <c r="AT137" s="140" t="s">
        <v>141</v>
      </c>
      <c r="AU137" s="140" t="s">
        <v>76</v>
      </c>
      <c r="AY137" s="17" t="s">
        <v>140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7" t="s">
        <v>83</v>
      </c>
      <c r="BK137" s="141">
        <f>ROUND(I137*H137,2)</f>
        <v>0</v>
      </c>
      <c r="BL137" s="17" t="s">
        <v>145</v>
      </c>
      <c r="BM137" s="140" t="s">
        <v>1512</v>
      </c>
    </row>
    <row r="138" spans="2:65" s="1" customFormat="1" ht="11.25">
      <c r="B138" s="32"/>
      <c r="D138" s="142" t="s">
        <v>147</v>
      </c>
      <c r="F138" s="143" t="s">
        <v>1511</v>
      </c>
      <c r="I138" s="144"/>
      <c r="L138" s="32"/>
      <c r="M138" s="145"/>
      <c r="T138" s="53"/>
      <c r="AT138" s="17" t="s">
        <v>147</v>
      </c>
      <c r="AU138" s="17" t="s">
        <v>76</v>
      </c>
    </row>
    <row r="139" spans="2:65" s="1" customFormat="1" ht="29.25">
      <c r="B139" s="32"/>
      <c r="D139" s="142" t="s">
        <v>339</v>
      </c>
      <c r="F139" s="184" t="s">
        <v>1461</v>
      </c>
      <c r="I139" s="144"/>
      <c r="L139" s="32"/>
      <c r="M139" s="145"/>
      <c r="T139" s="53"/>
      <c r="AT139" s="17" t="s">
        <v>339</v>
      </c>
      <c r="AU139" s="17" t="s">
        <v>76</v>
      </c>
    </row>
    <row r="140" spans="2:65" s="1" customFormat="1" ht="16.5" customHeight="1">
      <c r="B140" s="32"/>
      <c r="C140" s="129" t="s">
        <v>328</v>
      </c>
      <c r="D140" s="129" t="s">
        <v>141</v>
      </c>
      <c r="E140" s="130" t="s">
        <v>1513</v>
      </c>
      <c r="F140" s="131" t="s">
        <v>1514</v>
      </c>
      <c r="G140" s="132" t="s">
        <v>1459</v>
      </c>
      <c r="H140" s="133">
        <v>1</v>
      </c>
      <c r="I140" s="134"/>
      <c r="J140" s="135">
        <f>ROUND(I140*H140,2)</f>
        <v>0</v>
      </c>
      <c r="K140" s="131" t="s">
        <v>19</v>
      </c>
      <c r="L140" s="32"/>
      <c r="M140" s="136" t="s">
        <v>19</v>
      </c>
      <c r="N140" s="137" t="s">
        <v>47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145</v>
      </c>
      <c r="AT140" s="140" t="s">
        <v>141</v>
      </c>
      <c r="AU140" s="140" t="s">
        <v>76</v>
      </c>
      <c r="AY140" s="17" t="s">
        <v>140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7" t="s">
        <v>83</v>
      </c>
      <c r="BK140" s="141">
        <f>ROUND(I140*H140,2)</f>
        <v>0</v>
      </c>
      <c r="BL140" s="17" t="s">
        <v>145</v>
      </c>
      <c r="BM140" s="140" t="s">
        <v>1515</v>
      </c>
    </row>
    <row r="141" spans="2:65" s="1" customFormat="1" ht="11.25">
      <c r="B141" s="32"/>
      <c r="D141" s="142" t="s">
        <v>147</v>
      </c>
      <c r="F141" s="143" t="s">
        <v>1514</v>
      </c>
      <c r="I141" s="144"/>
      <c r="L141" s="32"/>
      <c r="M141" s="145"/>
      <c r="T141" s="53"/>
      <c r="AT141" s="17" t="s">
        <v>147</v>
      </c>
      <c r="AU141" s="17" t="s">
        <v>76</v>
      </c>
    </row>
    <row r="142" spans="2:65" s="1" customFormat="1" ht="29.25">
      <c r="B142" s="32"/>
      <c r="D142" s="142" t="s">
        <v>339</v>
      </c>
      <c r="F142" s="184" t="s">
        <v>1461</v>
      </c>
      <c r="I142" s="144"/>
      <c r="L142" s="32"/>
      <c r="M142" s="145"/>
      <c r="T142" s="53"/>
      <c r="AT142" s="17" t="s">
        <v>339</v>
      </c>
      <c r="AU142" s="17" t="s">
        <v>76</v>
      </c>
    </row>
    <row r="143" spans="2:65" s="1" customFormat="1" ht="16.5" customHeight="1">
      <c r="B143" s="32"/>
      <c r="C143" s="129" t="s">
        <v>334</v>
      </c>
      <c r="D143" s="129" t="s">
        <v>141</v>
      </c>
      <c r="E143" s="130" t="s">
        <v>1516</v>
      </c>
      <c r="F143" s="131" t="s">
        <v>1517</v>
      </c>
      <c r="G143" s="132" t="s">
        <v>1459</v>
      </c>
      <c r="H143" s="133">
        <v>1</v>
      </c>
      <c r="I143" s="134"/>
      <c r="J143" s="135">
        <f>ROUND(I143*H143,2)</f>
        <v>0</v>
      </c>
      <c r="K143" s="131" t="s">
        <v>19</v>
      </c>
      <c r="L143" s="32"/>
      <c r="M143" s="136" t="s">
        <v>19</v>
      </c>
      <c r="N143" s="137" t="s">
        <v>47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145</v>
      </c>
      <c r="AT143" s="140" t="s">
        <v>141</v>
      </c>
      <c r="AU143" s="140" t="s">
        <v>76</v>
      </c>
      <c r="AY143" s="17" t="s">
        <v>140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7" t="s">
        <v>83</v>
      </c>
      <c r="BK143" s="141">
        <f>ROUND(I143*H143,2)</f>
        <v>0</v>
      </c>
      <c r="BL143" s="17" t="s">
        <v>145</v>
      </c>
      <c r="BM143" s="140" t="s">
        <v>1518</v>
      </c>
    </row>
    <row r="144" spans="2:65" s="1" customFormat="1" ht="11.25">
      <c r="B144" s="32"/>
      <c r="D144" s="142" t="s">
        <v>147</v>
      </c>
      <c r="F144" s="143" t="s">
        <v>1517</v>
      </c>
      <c r="I144" s="144"/>
      <c r="L144" s="32"/>
      <c r="M144" s="145"/>
      <c r="T144" s="53"/>
      <c r="AT144" s="17" t="s">
        <v>147</v>
      </c>
      <c r="AU144" s="17" t="s">
        <v>76</v>
      </c>
    </row>
    <row r="145" spans="2:65" s="1" customFormat="1" ht="29.25">
      <c r="B145" s="32"/>
      <c r="D145" s="142" t="s">
        <v>339</v>
      </c>
      <c r="F145" s="184" t="s">
        <v>1461</v>
      </c>
      <c r="I145" s="144"/>
      <c r="L145" s="32"/>
      <c r="M145" s="145"/>
      <c r="T145" s="53"/>
      <c r="AT145" s="17" t="s">
        <v>339</v>
      </c>
      <c r="AU145" s="17" t="s">
        <v>76</v>
      </c>
    </row>
    <row r="146" spans="2:65" s="1" customFormat="1" ht="16.5" customHeight="1">
      <c r="B146" s="32"/>
      <c r="C146" s="129" t="s">
        <v>7</v>
      </c>
      <c r="D146" s="129" t="s">
        <v>141</v>
      </c>
      <c r="E146" s="130" t="s">
        <v>1519</v>
      </c>
      <c r="F146" s="131" t="s">
        <v>1520</v>
      </c>
      <c r="G146" s="132" t="s">
        <v>1459</v>
      </c>
      <c r="H146" s="133">
        <v>1</v>
      </c>
      <c r="I146" s="134"/>
      <c r="J146" s="135">
        <f>ROUND(I146*H146,2)</f>
        <v>0</v>
      </c>
      <c r="K146" s="131" t="s">
        <v>19</v>
      </c>
      <c r="L146" s="32"/>
      <c r="M146" s="136" t="s">
        <v>19</v>
      </c>
      <c r="N146" s="137" t="s">
        <v>47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145</v>
      </c>
      <c r="AT146" s="140" t="s">
        <v>141</v>
      </c>
      <c r="AU146" s="140" t="s">
        <v>76</v>
      </c>
      <c r="AY146" s="17" t="s">
        <v>140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7" t="s">
        <v>83</v>
      </c>
      <c r="BK146" s="141">
        <f>ROUND(I146*H146,2)</f>
        <v>0</v>
      </c>
      <c r="BL146" s="17" t="s">
        <v>145</v>
      </c>
      <c r="BM146" s="140" t="s">
        <v>1521</v>
      </c>
    </row>
    <row r="147" spans="2:65" s="1" customFormat="1" ht="11.25">
      <c r="B147" s="32"/>
      <c r="D147" s="142" t="s">
        <v>147</v>
      </c>
      <c r="F147" s="143" t="s">
        <v>1520</v>
      </c>
      <c r="I147" s="144"/>
      <c r="L147" s="32"/>
      <c r="M147" s="145"/>
      <c r="T147" s="53"/>
      <c r="AT147" s="17" t="s">
        <v>147</v>
      </c>
      <c r="AU147" s="17" t="s">
        <v>76</v>
      </c>
    </row>
    <row r="148" spans="2:65" s="1" customFormat="1" ht="29.25">
      <c r="B148" s="32"/>
      <c r="D148" s="142" t="s">
        <v>339</v>
      </c>
      <c r="F148" s="184" t="s">
        <v>1461</v>
      </c>
      <c r="I148" s="144"/>
      <c r="L148" s="32"/>
      <c r="M148" s="148"/>
      <c r="N148" s="149"/>
      <c r="O148" s="149"/>
      <c r="P148" s="149"/>
      <c r="Q148" s="149"/>
      <c r="R148" s="149"/>
      <c r="S148" s="149"/>
      <c r="T148" s="150"/>
      <c r="AT148" s="17" t="s">
        <v>339</v>
      </c>
      <c r="AU148" s="17" t="s">
        <v>76</v>
      </c>
    </row>
    <row r="149" spans="2:65" s="1" customFormat="1" ht="6.95" customHeight="1"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32"/>
    </row>
  </sheetData>
  <sheetProtection algorithmName="SHA-512" hashValue="LyV4pah+ThhrfWtsMJSSih+DTB65bKW+BSYnjQfggrXBVXEC3Axz5EKFjQ3ll+d5zHWedBR2yHvcWbCKrTXHJA==" saltValue="gymaMe4F8unSo+VjeNob7AKVYox+46JRO4/ia/eiVsfe6IWhcSi7cSHhleBiEu1gYcNjrhz410QzucYiypINcw==" spinCount="100000" sheet="1" objects="1" scenarios="1" formatColumns="0" formatRows="0" autoFilter="0"/>
  <autoFilter ref="C84:K148" xr:uid="{00000000-0009-0000-0000-000005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5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108</v>
      </c>
      <c r="AZ2" s="151" t="s">
        <v>1522</v>
      </c>
      <c r="BA2" s="151" t="s">
        <v>1522</v>
      </c>
      <c r="BB2" s="151" t="s">
        <v>182</v>
      </c>
      <c r="BC2" s="151" t="s">
        <v>1523</v>
      </c>
      <c r="BD2" s="151" t="s">
        <v>85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5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2" t="str">
        <f>'Rekapitulace stavby'!K6</f>
        <v>MVE Vraňany – Rekonstrukce</v>
      </c>
      <c r="F7" s="323"/>
      <c r="G7" s="323"/>
      <c r="H7" s="323"/>
      <c r="L7" s="20"/>
    </row>
    <row r="8" spans="2:56" ht="12" customHeight="1">
      <c r="B8" s="20"/>
      <c r="D8" s="27" t="s">
        <v>113</v>
      </c>
      <c r="L8" s="20"/>
    </row>
    <row r="9" spans="2:56" s="1" customFormat="1" ht="16.5" customHeight="1">
      <c r="B9" s="32"/>
      <c r="E9" s="322" t="s">
        <v>629</v>
      </c>
      <c r="F9" s="324"/>
      <c r="G9" s="324"/>
      <c r="H9" s="324"/>
      <c r="L9" s="32"/>
    </row>
    <row r="10" spans="2:56" s="1" customFormat="1" ht="12" customHeight="1">
      <c r="B10" s="32"/>
      <c r="D10" s="27" t="s">
        <v>115</v>
      </c>
      <c r="L10" s="32"/>
    </row>
    <row r="11" spans="2:56" s="1" customFormat="1" ht="16.5" customHeight="1">
      <c r="B11" s="32"/>
      <c r="E11" s="281" t="s">
        <v>1524</v>
      </c>
      <c r="F11" s="324"/>
      <c r="G11" s="324"/>
      <c r="H11" s="324"/>
      <c r="L11" s="32"/>
    </row>
    <row r="12" spans="2:56" s="1" customFormat="1" ht="11.25">
      <c r="B12" s="32"/>
      <c r="L12" s="32"/>
    </row>
    <row r="13" spans="2:5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5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16. 10. 2025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5" t="str">
        <f>'Rekapitulace stavby'!E14</f>
        <v>Vyplň údaj</v>
      </c>
      <c r="F20" s="306"/>
      <c r="G20" s="306"/>
      <c r="H20" s="30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tr">
        <f>IF('Rekapitulace stavby'!AN16="","",'Rekapitulace stavby'!AN16)</f>
        <v>46347526</v>
      </c>
      <c r="L22" s="32"/>
    </row>
    <row r="23" spans="2:12" s="1" customFormat="1" ht="18" customHeight="1">
      <c r="B23" s="32"/>
      <c r="E23" s="25" t="str">
        <f>IF('Rekapitulace stavby'!E17="","",'Rekapitulace stavby'!E17)</f>
        <v>AQUATIS a.s.</v>
      </c>
      <c r="I23" s="27" t="s">
        <v>29</v>
      </c>
      <c r="J23" s="25" t="str">
        <f>IF('Rekapitulace stavby'!AN17="","",'Rekapitulace stavby'!AN17)</f>
        <v>CZ46347526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11" t="s">
        <v>19</v>
      </c>
      <c r="F29" s="311"/>
      <c r="G29" s="311"/>
      <c r="H29" s="31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ROUND(J90,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ROUND((SUM(BE90:BE254)),  2)</f>
        <v>0</v>
      </c>
      <c r="I35" s="93">
        <v>0.21</v>
      </c>
      <c r="J35" s="83">
        <f>ROUND(((SUM(BE90:BE254))*I35),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ROUND((SUM(BF90:BF254)),  2)</f>
        <v>0</v>
      </c>
      <c r="I36" s="93">
        <v>0.12</v>
      </c>
      <c r="J36" s="83">
        <f>ROUND(((SUM(BF90:BF254))*I36),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ROUND((SUM(BG90:BG254)),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ROUND((SUM(BH90:BH254)),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ROUND((SUM(BI90:BI254)),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2" t="str">
        <f>E7</f>
        <v>MVE Vraňany – Rekonstrukce</v>
      </c>
      <c r="F50" s="323"/>
      <c r="G50" s="323"/>
      <c r="H50" s="32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22" t="s">
        <v>629</v>
      </c>
      <c r="F52" s="324"/>
      <c r="G52" s="324"/>
      <c r="H52" s="32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81" t="str">
        <f>E11</f>
        <v>SO 10 - Stavební úpravy MVE</v>
      </c>
      <c r="F54" s="324"/>
      <c r="G54" s="324"/>
      <c r="H54" s="32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MVE Vraňany</v>
      </c>
      <c r="I56" s="27" t="s">
        <v>23</v>
      </c>
      <c r="J56" s="49" t="str">
        <f>IF(J14="","",J14)</f>
        <v>16. 10. 2025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Povodí Vltavy, státní podnik</v>
      </c>
      <c r="I58" s="27" t="s">
        <v>33</v>
      </c>
      <c r="J58" s="30" t="str">
        <f>E23</f>
        <v>AQUATIS a.s.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Bc. Aneta Patková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J90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193</v>
      </c>
      <c r="E64" s="105"/>
      <c r="F64" s="105"/>
      <c r="G64" s="105"/>
      <c r="H64" s="105"/>
      <c r="I64" s="105"/>
      <c r="J64" s="106">
        <f>J91</f>
        <v>0</v>
      </c>
      <c r="L64" s="103"/>
    </row>
    <row r="65" spans="2:12" s="9" customFormat="1" ht="19.899999999999999" customHeight="1">
      <c r="B65" s="107"/>
      <c r="D65" s="108" t="s">
        <v>1525</v>
      </c>
      <c r="E65" s="109"/>
      <c r="F65" s="109"/>
      <c r="G65" s="109"/>
      <c r="H65" s="109"/>
      <c r="I65" s="109"/>
      <c r="J65" s="110">
        <f>J92</f>
        <v>0</v>
      </c>
      <c r="L65" s="107"/>
    </row>
    <row r="66" spans="2:12" s="9" customFormat="1" ht="19.899999999999999" customHeight="1">
      <c r="B66" s="107"/>
      <c r="D66" s="108" t="s">
        <v>196</v>
      </c>
      <c r="E66" s="109"/>
      <c r="F66" s="109"/>
      <c r="G66" s="109"/>
      <c r="H66" s="109"/>
      <c r="I66" s="109"/>
      <c r="J66" s="110">
        <f>J97</f>
        <v>0</v>
      </c>
      <c r="L66" s="107"/>
    </row>
    <row r="67" spans="2:12" s="8" customFormat="1" ht="24.95" customHeight="1">
      <c r="B67" s="103"/>
      <c r="D67" s="104" t="s">
        <v>1526</v>
      </c>
      <c r="E67" s="105"/>
      <c r="F67" s="105"/>
      <c r="G67" s="105"/>
      <c r="H67" s="105"/>
      <c r="I67" s="105"/>
      <c r="J67" s="106">
        <f>J249</f>
        <v>0</v>
      </c>
      <c r="L67" s="103"/>
    </row>
    <row r="68" spans="2:12" s="9" customFormat="1" ht="19.899999999999999" customHeight="1">
      <c r="B68" s="107"/>
      <c r="D68" s="108" t="s">
        <v>1527</v>
      </c>
      <c r="E68" s="109"/>
      <c r="F68" s="109"/>
      <c r="G68" s="109"/>
      <c r="H68" s="109"/>
      <c r="I68" s="109"/>
      <c r="J68" s="110">
        <f>J250</f>
        <v>0</v>
      </c>
      <c r="L68" s="107"/>
    </row>
    <row r="69" spans="2:12" s="1" customFormat="1" ht="21.75" customHeight="1">
      <c r="B69" s="32"/>
      <c r="L69" s="32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5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>
      <c r="B75" s="32"/>
      <c r="C75" s="21" t="s">
        <v>124</v>
      </c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7" t="s">
        <v>16</v>
      </c>
      <c r="L77" s="32"/>
    </row>
    <row r="78" spans="2:12" s="1" customFormat="1" ht="16.5" customHeight="1">
      <c r="B78" s="32"/>
      <c r="E78" s="322" t="str">
        <f>E7</f>
        <v>MVE Vraňany – Rekonstrukce</v>
      </c>
      <c r="F78" s="323"/>
      <c r="G78" s="323"/>
      <c r="H78" s="323"/>
      <c r="L78" s="32"/>
    </row>
    <row r="79" spans="2:12" ht="12" customHeight="1">
      <c r="B79" s="20"/>
      <c r="C79" s="27" t="s">
        <v>113</v>
      </c>
      <c r="L79" s="20"/>
    </row>
    <row r="80" spans="2:12" s="1" customFormat="1" ht="16.5" customHeight="1">
      <c r="B80" s="32"/>
      <c r="E80" s="322" t="s">
        <v>629</v>
      </c>
      <c r="F80" s="324"/>
      <c r="G80" s="324"/>
      <c r="H80" s="324"/>
      <c r="L80" s="32"/>
    </row>
    <row r="81" spans="2:65" s="1" customFormat="1" ht="12" customHeight="1">
      <c r="B81" s="32"/>
      <c r="C81" s="27" t="s">
        <v>115</v>
      </c>
      <c r="L81" s="32"/>
    </row>
    <row r="82" spans="2:65" s="1" customFormat="1" ht="16.5" customHeight="1">
      <c r="B82" s="32"/>
      <c r="E82" s="281" t="str">
        <f>E11</f>
        <v>SO 10 - Stavební úpravy MVE</v>
      </c>
      <c r="F82" s="324"/>
      <c r="G82" s="324"/>
      <c r="H82" s="324"/>
      <c r="L82" s="32"/>
    </row>
    <row r="83" spans="2:65" s="1" customFormat="1" ht="6.95" customHeight="1">
      <c r="B83" s="32"/>
      <c r="L83" s="32"/>
    </row>
    <row r="84" spans="2:65" s="1" customFormat="1" ht="12" customHeight="1">
      <c r="B84" s="32"/>
      <c r="C84" s="27" t="s">
        <v>21</v>
      </c>
      <c r="F84" s="25" t="str">
        <f>F14</f>
        <v>MVE Vraňany</v>
      </c>
      <c r="I84" s="27" t="s">
        <v>23</v>
      </c>
      <c r="J84" s="49" t="str">
        <f>IF(J14="","",J14)</f>
        <v>16. 10. 2025</v>
      </c>
      <c r="L84" s="32"/>
    </row>
    <row r="85" spans="2:65" s="1" customFormat="1" ht="6.95" customHeight="1">
      <c r="B85" s="32"/>
      <c r="L85" s="32"/>
    </row>
    <row r="86" spans="2:65" s="1" customFormat="1" ht="15.2" customHeight="1">
      <c r="B86" s="32"/>
      <c r="C86" s="27" t="s">
        <v>25</v>
      </c>
      <c r="F86" s="25" t="str">
        <f>E17</f>
        <v>Povodí Vltavy, státní podnik</v>
      </c>
      <c r="I86" s="27" t="s">
        <v>33</v>
      </c>
      <c r="J86" s="30" t="str">
        <f>E23</f>
        <v>AQUATIS a.s.</v>
      </c>
      <c r="L86" s="32"/>
    </row>
    <row r="87" spans="2:65" s="1" customFormat="1" ht="15.2" customHeight="1">
      <c r="B87" s="32"/>
      <c r="C87" s="27" t="s">
        <v>31</v>
      </c>
      <c r="F87" s="25" t="str">
        <f>IF(E20="","",E20)</f>
        <v>Vyplň údaj</v>
      </c>
      <c r="I87" s="27" t="s">
        <v>38</v>
      </c>
      <c r="J87" s="30" t="str">
        <f>E26</f>
        <v>Bc. Aneta Patková</v>
      </c>
      <c r="L87" s="32"/>
    </row>
    <row r="88" spans="2:65" s="1" customFormat="1" ht="10.35" customHeight="1">
      <c r="B88" s="32"/>
      <c r="L88" s="32"/>
    </row>
    <row r="89" spans="2:65" s="10" customFormat="1" ht="29.25" customHeight="1">
      <c r="B89" s="111"/>
      <c r="C89" s="112" t="s">
        <v>125</v>
      </c>
      <c r="D89" s="113" t="s">
        <v>61</v>
      </c>
      <c r="E89" s="113" t="s">
        <v>57</v>
      </c>
      <c r="F89" s="113" t="s">
        <v>58</v>
      </c>
      <c r="G89" s="113" t="s">
        <v>126</v>
      </c>
      <c r="H89" s="113" t="s">
        <v>127</v>
      </c>
      <c r="I89" s="113" t="s">
        <v>128</v>
      </c>
      <c r="J89" s="113" t="s">
        <v>119</v>
      </c>
      <c r="K89" s="114" t="s">
        <v>129</v>
      </c>
      <c r="L89" s="111"/>
      <c r="M89" s="56" t="s">
        <v>19</v>
      </c>
      <c r="N89" s="57" t="s">
        <v>46</v>
      </c>
      <c r="O89" s="57" t="s">
        <v>130</v>
      </c>
      <c r="P89" s="57" t="s">
        <v>131</v>
      </c>
      <c r="Q89" s="57" t="s">
        <v>132</v>
      </c>
      <c r="R89" s="57" t="s">
        <v>133</v>
      </c>
      <c r="S89" s="57" t="s">
        <v>134</v>
      </c>
      <c r="T89" s="58" t="s">
        <v>135</v>
      </c>
    </row>
    <row r="90" spans="2:65" s="1" customFormat="1" ht="22.9" customHeight="1">
      <c r="B90" s="32"/>
      <c r="C90" s="61" t="s">
        <v>136</v>
      </c>
      <c r="J90" s="115">
        <f>BK90</f>
        <v>0</v>
      </c>
      <c r="L90" s="32"/>
      <c r="M90" s="59"/>
      <c r="N90" s="50"/>
      <c r="O90" s="50"/>
      <c r="P90" s="116">
        <f>P91+P249</f>
        <v>0</v>
      </c>
      <c r="Q90" s="50"/>
      <c r="R90" s="116">
        <f>R91+R249</f>
        <v>0</v>
      </c>
      <c r="S90" s="50"/>
      <c r="T90" s="117">
        <f>T91+T249</f>
        <v>0</v>
      </c>
      <c r="AT90" s="17" t="s">
        <v>75</v>
      </c>
      <c r="AU90" s="17" t="s">
        <v>120</v>
      </c>
      <c r="BK90" s="118">
        <f>BK91+BK249</f>
        <v>0</v>
      </c>
    </row>
    <row r="91" spans="2:65" s="11" customFormat="1" ht="25.9" customHeight="1">
      <c r="B91" s="119"/>
      <c r="D91" s="120" t="s">
        <v>75</v>
      </c>
      <c r="E91" s="121" t="s">
        <v>199</v>
      </c>
      <c r="F91" s="121" t="s">
        <v>200</v>
      </c>
      <c r="I91" s="122"/>
      <c r="J91" s="123">
        <f>BK91</f>
        <v>0</v>
      </c>
      <c r="L91" s="119"/>
      <c r="M91" s="124"/>
      <c r="P91" s="125">
        <f>P92+P97</f>
        <v>0</v>
      </c>
      <c r="R91" s="125">
        <f>R92+R97</f>
        <v>0</v>
      </c>
      <c r="T91" s="126">
        <f>T92+T97</f>
        <v>0</v>
      </c>
      <c r="AR91" s="120" t="s">
        <v>83</v>
      </c>
      <c r="AT91" s="127" t="s">
        <v>75</v>
      </c>
      <c r="AU91" s="127" t="s">
        <v>76</v>
      </c>
      <c r="AY91" s="120" t="s">
        <v>140</v>
      </c>
      <c r="BK91" s="128">
        <f>BK92+BK97</f>
        <v>0</v>
      </c>
    </row>
    <row r="92" spans="2:65" s="11" customFormat="1" ht="22.9" customHeight="1">
      <c r="B92" s="119"/>
      <c r="D92" s="120" t="s">
        <v>75</v>
      </c>
      <c r="E92" s="146" t="s">
        <v>171</v>
      </c>
      <c r="F92" s="146" t="s">
        <v>1528</v>
      </c>
      <c r="I92" s="122"/>
      <c r="J92" s="147">
        <f>BK92</f>
        <v>0</v>
      </c>
      <c r="L92" s="119"/>
      <c r="M92" s="124"/>
      <c r="P92" s="125">
        <f>SUM(P93:P96)</f>
        <v>0</v>
      </c>
      <c r="R92" s="125">
        <f>SUM(R93:R96)</f>
        <v>0</v>
      </c>
      <c r="T92" s="126">
        <f>SUM(T93:T96)</f>
        <v>0</v>
      </c>
      <c r="AR92" s="120" t="s">
        <v>83</v>
      </c>
      <c r="AT92" s="127" t="s">
        <v>75</v>
      </c>
      <c r="AU92" s="127" t="s">
        <v>83</v>
      </c>
      <c r="AY92" s="120" t="s">
        <v>140</v>
      </c>
      <c r="BK92" s="128">
        <f>SUM(BK93:BK96)</f>
        <v>0</v>
      </c>
    </row>
    <row r="93" spans="2:65" s="1" customFormat="1" ht="16.5" customHeight="1">
      <c r="B93" s="32"/>
      <c r="C93" s="129" t="s">
        <v>83</v>
      </c>
      <c r="D93" s="129" t="s">
        <v>141</v>
      </c>
      <c r="E93" s="130" t="s">
        <v>1529</v>
      </c>
      <c r="F93" s="131" t="s">
        <v>1530</v>
      </c>
      <c r="G93" s="132" t="s">
        <v>182</v>
      </c>
      <c r="H93" s="133">
        <v>974.85</v>
      </c>
      <c r="I93" s="134"/>
      <c r="J93" s="135">
        <f>ROUND(I93*H93,2)</f>
        <v>0</v>
      </c>
      <c r="K93" s="131" t="s">
        <v>19</v>
      </c>
      <c r="L93" s="32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9">
        <f>S93*H93</f>
        <v>0</v>
      </c>
      <c r="AR93" s="140" t="s">
        <v>139</v>
      </c>
      <c r="AT93" s="140" t="s">
        <v>141</v>
      </c>
      <c r="AU93" s="140" t="s">
        <v>85</v>
      </c>
      <c r="AY93" s="17" t="s">
        <v>140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7" t="s">
        <v>83</v>
      </c>
      <c r="BK93" s="141">
        <f>ROUND(I93*H93,2)</f>
        <v>0</v>
      </c>
      <c r="BL93" s="17" t="s">
        <v>139</v>
      </c>
      <c r="BM93" s="140" t="s">
        <v>1531</v>
      </c>
    </row>
    <row r="94" spans="2:65" s="1" customFormat="1" ht="11.25">
      <c r="B94" s="32"/>
      <c r="D94" s="142" t="s">
        <v>147</v>
      </c>
      <c r="F94" s="143" t="s">
        <v>1532</v>
      </c>
      <c r="I94" s="144"/>
      <c r="L94" s="32"/>
      <c r="M94" s="145"/>
      <c r="T94" s="53"/>
      <c r="AT94" s="17" t="s">
        <v>147</v>
      </c>
      <c r="AU94" s="17" t="s">
        <v>85</v>
      </c>
    </row>
    <row r="95" spans="2:65" s="12" customFormat="1" ht="11.25">
      <c r="B95" s="154"/>
      <c r="D95" s="142" t="s">
        <v>219</v>
      </c>
      <c r="E95" s="155" t="s">
        <v>19</v>
      </c>
      <c r="F95" s="156" t="s">
        <v>1533</v>
      </c>
      <c r="H95" s="155" t="s">
        <v>19</v>
      </c>
      <c r="I95" s="157"/>
      <c r="L95" s="154"/>
      <c r="M95" s="158"/>
      <c r="T95" s="159"/>
      <c r="AT95" s="155" t="s">
        <v>219</v>
      </c>
      <c r="AU95" s="155" t="s">
        <v>85</v>
      </c>
      <c r="AV95" s="12" t="s">
        <v>83</v>
      </c>
      <c r="AW95" s="12" t="s">
        <v>37</v>
      </c>
      <c r="AX95" s="12" t="s">
        <v>76</v>
      </c>
      <c r="AY95" s="155" t="s">
        <v>140</v>
      </c>
    </row>
    <row r="96" spans="2:65" s="13" customFormat="1" ht="11.25">
      <c r="B96" s="160"/>
      <c r="D96" s="142" t="s">
        <v>219</v>
      </c>
      <c r="E96" s="161" t="s">
        <v>19</v>
      </c>
      <c r="F96" s="162" t="s">
        <v>1534</v>
      </c>
      <c r="H96" s="163">
        <v>974.85</v>
      </c>
      <c r="I96" s="164"/>
      <c r="L96" s="160"/>
      <c r="M96" s="165"/>
      <c r="T96" s="166"/>
      <c r="AT96" s="161" t="s">
        <v>219</v>
      </c>
      <c r="AU96" s="161" t="s">
        <v>85</v>
      </c>
      <c r="AV96" s="13" t="s">
        <v>85</v>
      </c>
      <c r="AW96" s="13" t="s">
        <v>37</v>
      </c>
      <c r="AX96" s="13" t="s">
        <v>83</v>
      </c>
      <c r="AY96" s="161" t="s">
        <v>140</v>
      </c>
    </row>
    <row r="97" spans="2:65" s="11" customFormat="1" ht="22.9" customHeight="1">
      <c r="B97" s="119"/>
      <c r="D97" s="120" t="s">
        <v>75</v>
      </c>
      <c r="E97" s="146" t="s">
        <v>236</v>
      </c>
      <c r="F97" s="146" t="s">
        <v>237</v>
      </c>
      <c r="I97" s="122"/>
      <c r="J97" s="147">
        <f>BK97</f>
        <v>0</v>
      </c>
      <c r="L97" s="119"/>
      <c r="M97" s="124"/>
      <c r="P97" s="125">
        <f>SUM(P98:P248)</f>
        <v>0</v>
      </c>
      <c r="R97" s="125">
        <f>SUM(R98:R248)</f>
        <v>0</v>
      </c>
      <c r="T97" s="126">
        <f>SUM(T98:T248)</f>
        <v>0</v>
      </c>
      <c r="AR97" s="120" t="s">
        <v>83</v>
      </c>
      <c r="AT97" s="127" t="s">
        <v>75</v>
      </c>
      <c r="AU97" s="127" t="s">
        <v>83</v>
      </c>
      <c r="AY97" s="120" t="s">
        <v>140</v>
      </c>
      <c r="BK97" s="128">
        <f>SUM(BK98:BK248)</f>
        <v>0</v>
      </c>
    </row>
    <row r="98" spans="2:65" s="1" customFormat="1" ht="16.5" customHeight="1">
      <c r="B98" s="32"/>
      <c r="C98" s="129" t="s">
        <v>85</v>
      </c>
      <c r="D98" s="129" t="s">
        <v>141</v>
      </c>
      <c r="E98" s="130" t="s">
        <v>1535</v>
      </c>
      <c r="F98" s="131" t="s">
        <v>1536</v>
      </c>
      <c r="G98" s="132" t="s">
        <v>182</v>
      </c>
      <c r="H98" s="133">
        <v>185.11</v>
      </c>
      <c r="I98" s="134"/>
      <c r="J98" s="135">
        <f>ROUND(I98*H98,2)</f>
        <v>0</v>
      </c>
      <c r="K98" s="131" t="s">
        <v>19</v>
      </c>
      <c r="L98" s="32"/>
      <c r="M98" s="136" t="s">
        <v>19</v>
      </c>
      <c r="N98" s="137" t="s">
        <v>47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139</v>
      </c>
      <c r="AT98" s="140" t="s">
        <v>141</v>
      </c>
      <c r="AU98" s="140" t="s">
        <v>85</v>
      </c>
      <c r="AY98" s="17" t="s">
        <v>140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7" t="s">
        <v>83</v>
      </c>
      <c r="BK98" s="141">
        <f>ROUND(I98*H98,2)</f>
        <v>0</v>
      </c>
      <c r="BL98" s="17" t="s">
        <v>139</v>
      </c>
      <c r="BM98" s="140" t="s">
        <v>1537</v>
      </c>
    </row>
    <row r="99" spans="2:65" s="1" customFormat="1" ht="11.25">
      <c r="B99" s="32"/>
      <c r="D99" s="142" t="s">
        <v>147</v>
      </c>
      <c r="F99" s="143" t="s">
        <v>1536</v>
      </c>
      <c r="I99" s="144"/>
      <c r="L99" s="32"/>
      <c r="M99" s="145"/>
      <c r="T99" s="53"/>
      <c r="AT99" s="17" t="s">
        <v>147</v>
      </c>
      <c r="AU99" s="17" t="s">
        <v>85</v>
      </c>
    </row>
    <row r="100" spans="2:65" s="12" customFormat="1" ht="11.25">
      <c r="B100" s="154"/>
      <c r="D100" s="142" t="s">
        <v>219</v>
      </c>
      <c r="E100" s="155" t="s">
        <v>19</v>
      </c>
      <c r="F100" s="156" t="s">
        <v>1538</v>
      </c>
      <c r="H100" s="155" t="s">
        <v>19</v>
      </c>
      <c r="I100" s="157"/>
      <c r="L100" s="154"/>
      <c r="M100" s="158"/>
      <c r="T100" s="159"/>
      <c r="AT100" s="155" t="s">
        <v>219</v>
      </c>
      <c r="AU100" s="155" t="s">
        <v>85</v>
      </c>
      <c r="AV100" s="12" t="s">
        <v>83</v>
      </c>
      <c r="AW100" s="12" t="s">
        <v>37</v>
      </c>
      <c r="AX100" s="12" t="s">
        <v>76</v>
      </c>
      <c r="AY100" s="155" t="s">
        <v>140</v>
      </c>
    </row>
    <row r="101" spans="2:65" s="12" customFormat="1" ht="11.25">
      <c r="B101" s="154"/>
      <c r="D101" s="142" t="s">
        <v>219</v>
      </c>
      <c r="E101" s="155" t="s">
        <v>19</v>
      </c>
      <c r="F101" s="156" t="s">
        <v>1539</v>
      </c>
      <c r="H101" s="155" t="s">
        <v>19</v>
      </c>
      <c r="I101" s="157"/>
      <c r="L101" s="154"/>
      <c r="M101" s="158"/>
      <c r="T101" s="159"/>
      <c r="AT101" s="155" t="s">
        <v>219</v>
      </c>
      <c r="AU101" s="155" t="s">
        <v>85</v>
      </c>
      <c r="AV101" s="12" t="s">
        <v>83</v>
      </c>
      <c r="AW101" s="12" t="s">
        <v>37</v>
      </c>
      <c r="AX101" s="12" t="s">
        <v>76</v>
      </c>
      <c r="AY101" s="155" t="s">
        <v>140</v>
      </c>
    </row>
    <row r="102" spans="2:65" s="13" customFormat="1" ht="11.25">
      <c r="B102" s="160"/>
      <c r="D102" s="142" t="s">
        <v>219</v>
      </c>
      <c r="E102" s="161" t="s">
        <v>19</v>
      </c>
      <c r="F102" s="162" t="s">
        <v>1540</v>
      </c>
      <c r="H102" s="163">
        <v>212.51</v>
      </c>
      <c r="I102" s="164"/>
      <c r="L102" s="160"/>
      <c r="M102" s="165"/>
      <c r="T102" s="166"/>
      <c r="AT102" s="161" t="s">
        <v>219</v>
      </c>
      <c r="AU102" s="161" t="s">
        <v>85</v>
      </c>
      <c r="AV102" s="13" t="s">
        <v>85</v>
      </c>
      <c r="AW102" s="13" t="s">
        <v>37</v>
      </c>
      <c r="AX102" s="13" t="s">
        <v>76</v>
      </c>
      <c r="AY102" s="161" t="s">
        <v>140</v>
      </c>
    </row>
    <row r="103" spans="2:65" s="13" customFormat="1" ht="11.25">
      <c r="B103" s="160"/>
      <c r="D103" s="142" t="s">
        <v>219</v>
      </c>
      <c r="E103" s="161" t="s">
        <v>19</v>
      </c>
      <c r="F103" s="162" t="s">
        <v>1541</v>
      </c>
      <c r="H103" s="163">
        <v>-27.4</v>
      </c>
      <c r="I103" s="164"/>
      <c r="L103" s="160"/>
      <c r="M103" s="165"/>
      <c r="T103" s="166"/>
      <c r="AT103" s="161" t="s">
        <v>219</v>
      </c>
      <c r="AU103" s="161" t="s">
        <v>85</v>
      </c>
      <c r="AV103" s="13" t="s">
        <v>85</v>
      </c>
      <c r="AW103" s="13" t="s">
        <v>37</v>
      </c>
      <c r="AX103" s="13" t="s">
        <v>76</v>
      </c>
      <c r="AY103" s="161" t="s">
        <v>140</v>
      </c>
    </row>
    <row r="104" spans="2:65" s="14" customFormat="1" ht="11.25">
      <c r="B104" s="167"/>
      <c r="D104" s="142" t="s">
        <v>219</v>
      </c>
      <c r="E104" s="168" t="s">
        <v>19</v>
      </c>
      <c r="F104" s="169" t="s">
        <v>224</v>
      </c>
      <c r="H104" s="170">
        <v>185.11</v>
      </c>
      <c r="I104" s="171"/>
      <c r="L104" s="167"/>
      <c r="M104" s="172"/>
      <c r="T104" s="173"/>
      <c r="AT104" s="168" t="s">
        <v>219</v>
      </c>
      <c r="AU104" s="168" t="s">
        <v>85</v>
      </c>
      <c r="AV104" s="14" t="s">
        <v>139</v>
      </c>
      <c r="AW104" s="14" t="s">
        <v>37</v>
      </c>
      <c r="AX104" s="14" t="s">
        <v>83</v>
      </c>
      <c r="AY104" s="168" t="s">
        <v>140</v>
      </c>
    </row>
    <row r="105" spans="2:65" s="1" customFormat="1" ht="16.5" customHeight="1">
      <c r="B105" s="32"/>
      <c r="C105" s="129" t="s">
        <v>153</v>
      </c>
      <c r="D105" s="129" t="s">
        <v>141</v>
      </c>
      <c r="E105" s="130" t="s">
        <v>1542</v>
      </c>
      <c r="F105" s="131" t="s">
        <v>1543</v>
      </c>
      <c r="G105" s="132" t="s">
        <v>182</v>
      </c>
      <c r="H105" s="133">
        <v>185.11</v>
      </c>
      <c r="I105" s="134"/>
      <c r="J105" s="135">
        <f>ROUND(I105*H105,2)</f>
        <v>0</v>
      </c>
      <c r="K105" s="131" t="s">
        <v>19</v>
      </c>
      <c r="L105" s="32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9">
        <f>S105*H105</f>
        <v>0</v>
      </c>
      <c r="AR105" s="140" t="s">
        <v>139</v>
      </c>
      <c r="AT105" s="140" t="s">
        <v>141</v>
      </c>
      <c r="AU105" s="140" t="s">
        <v>85</v>
      </c>
      <c r="AY105" s="17" t="s">
        <v>140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7" t="s">
        <v>83</v>
      </c>
      <c r="BK105" s="141">
        <f>ROUND(I105*H105,2)</f>
        <v>0</v>
      </c>
      <c r="BL105" s="17" t="s">
        <v>139</v>
      </c>
      <c r="BM105" s="140" t="s">
        <v>1544</v>
      </c>
    </row>
    <row r="106" spans="2:65" s="1" customFormat="1" ht="39">
      <c r="B106" s="32"/>
      <c r="D106" s="142" t="s">
        <v>147</v>
      </c>
      <c r="F106" s="143" t="s">
        <v>1545</v>
      </c>
      <c r="I106" s="144"/>
      <c r="L106" s="32"/>
      <c r="M106" s="145"/>
      <c r="T106" s="53"/>
      <c r="AT106" s="17" t="s">
        <v>147</v>
      </c>
      <c r="AU106" s="17" t="s">
        <v>85</v>
      </c>
    </row>
    <row r="107" spans="2:65" s="12" customFormat="1" ht="11.25">
      <c r="B107" s="154"/>
      <c r="D107" s="142" t="s">
        <v>219</v>
      </c>
      <c r="E107" s="155" t="s">
        <v>19</v>
      </c>
      <c r="F107" s="156" t="s">
        <v>1538</v>
      </c>
      <c r="H107" s="155" t="s">
        <v>19</v>
      </c>
      <c r="I107" s="157"/>
      <c r="L107" s="154"/>
      <c r="M107" s="158"/>
      <c r="T107" s="159"/>
      <c r="AT107" s="155" t="s">
        <v>219</v>
      </c>
      <c r="AU107" s="155" t="s">
        <v>85</v>
      </c>
      <c r="AV107" s="12" t="s">
        <v>83</v>
      </c>
      <c r="AW107" s="12" t="s">
        <v>37</v>
      </c>
      <c r="AX107" s="12" t="s">
        <v>76</v>
      </c>
      <c r="AY107" s="155" t="s">
        <v>140</v>
      </c>
    </row>
    <row r="108" spans="2:65" s="12" customFormat="1" ht="11.25">
      <c r="B108" s="154"/>
      <c r="D108" s="142" t="s">
        <v>219</v>
      </c>
      <c r="E108" s="155" t="s">
        <v>19</v>
      </c>
      <c r="F108" s="156" t="s">
        <v>1539</v>
      </c>
      <c r="H108" s="155" t="s">
        <v>19</v>
      </c>
      <c r="I108" s="157"/>
      <c r="L108" s="154"/>
      <c r="M108" s="158"/>
      <c r="T108" s="159"/>
      <c r="AT108" s="155" t="s">
        <v>219</v>
      </c>
      <c r="AU108" s="155" t="s">
        <v>85</v>
      </c>
      <c r="AV108" s="12" t="s">
        <v>83</v>
      </c>
      <c r="AW108" s="12" t="s">
        <v>37</v>
      </c>
      <c r="AX108" s="12" t="s">
        <v>76</v>
      </c>
      <c r="AY108" s="155" t="s">
        <v>140</v>
      </c>
    </row>
    <row r="109" spans="2:65" s="13" customFormat="1" ht="11.25">
      <c r="B109" s="160"/>
      <c r="D109" s="142" t="s">
        <v>219</v>
      </c>
      <c r="E109" s="161" t="s">
        <v>19</v>
      </c>
      <c r="F109" s="162" t="s">
        <v>1540</v>
      </c>
      <c r="H109" s="163">
        <v>212.51</v>
      </c>
      <c r="I109" s="164"/>
      <c r="L109" s="160"/>
      <c r="M109" s="165"/>
      <c r="T109" s="166"/>
      <c r="AT109" s="161" t="s">
        <v>219</v>
      </c>
      <c r="AU109" s="161" t="s">
        <v>85</v>
      </c>
      <c r="AV109" s="13" t="s">
        <v>85</v>
      </c>
      <c r="AW109" s="13" t="s">
        <v>37</v>
      </c>
      <c r="AX109" s="13" t="s">
        <v>76</v>
      </c>
      <c r="AY109" s="161" t="s">
        <v>140</v>
      </c>
    </row>
    <row r="110" spans="2:65" s="13" customFormat="1" ht="11.25">
      <c r="B110" s="160"/>
      <c r="D110" s="142" t="s">
        <v>219</v>
      </c>
      <c r="E110" s="161" t="s">
        <v>19</v>
      </c>
      <c r="F110" s="162" t="s">
        <v>1541</v>
      </c>
      <c r="H110" s="163">
        <v>-27.4</v>
      </c>
      <c r="I110" s="164"/>
      <c r="L110" s="160"/>
      <c r="M110" s="165"/>
      <c r="T110" s="166"/>
      <c r="AT110" s="161" t="s">
        <v>219</v>
      </c>
      <c r="AU110" s="161" t="s">
        <v>85</v>
      </c>
      <c r="AV110" s="13" t="s">
        <v>85</v>
      </c>
      <c r="AW110" s="13" t="s">
        <v>37</v>
      </c>
      <c r="AX110" s="13" t="s">
        <v>76</v>
      </c>
      <c r="AY110" s="161" t="s">
        <v>140</v>
      </c>
    </row>
    <row r="111" spans="2:65" s="14" customFormat="1" ht="11.25">
      <c r="B111" s="167"/>
      <c r="D111" s="142" t="s">
        <v>219</v>
      </c>
      <c r="E111" s="168" t="s">
        <v>19</v>
      </c>
      <c r="F111" s="169" t="s">
        <v>224</v>
      </c>
      <c r="H111" s="170">
        <v>185.11</v>
      </c>
      <c r="I111" s="171"/>
      <c r="L111" s="167"/>
      <c r="M111" s="172"/>
      <c r="T111" s="173"/>
      <c r="AT111" s="168" t="s">
        <v>219</v>
      </c>
      <c r="AU111" s="168" t="s">
        <v>85</v>
      </c>
      <c r="AV111" s="14" t="s">
        <v>139</v>
      </c>
      <c r="AW111" s="14" t="s">
        <v>37</v>
      </c>
      <c r="AX111" s="14" t="s">
        <v>83</v>
      </c>
      <c r="AY111" s="168" t="s">
        <v>140</v>
      </c>
    </row>
    <row r="112" spans="2:65" s="1" customFormat="1" ht="16.5" customHeight="1">
      <c r="B112" s="32"/>
      <c r="C112" s="129" t="s">
        <v>139</v>
      </c>
      <c r="D112" s="129" t="s">
        <v>141</v>
      </c>
      <c r="E112" s="130" t="s">
        <v>1546</v>
      </c>
      <c r="F112" s="131" t="s">
        <v>1547</v>
      </c>
      <c r="G112" s="132" t="s">
        <v>185</v>
      </c>
      <c r="H112" s="133">
        <v>26.9</v>
      </c>
      <c r="I112" s="134"/>
      <c r="J112" s="135">
        <f>ROUND(I112*H112,2)</f>
        <v>0</v>
      </c>
      <c r="K112" s="131" t="s">
        <v>19</v>
      </c>
      <c r="L112" s="32"/>
      <c r="M112" s="136" t="s">
        <v>19</v>
      </c>
      <c r="N112" s="137" t="s">
        <v>47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139</v>
      </c>
      <c r="AT112" s="140" t="s">
        <v>141</v>
      </c>
      <c r="AU112" s="140" t="s">
        <v>85</v>
      </c>
      <c r="AY112" s="17" t="s">
        <v>140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7" t="s">
        <v>83</v>
      </c>
      <c r="BK112" s="141">
        <f>ROUND(I112*H112,2)</f>
        <v>0</v>
      </c>
      <c r="BL112" s="17" t="s">
        <v>139</v>
      </c>
      <c r="BM112" s="140" t="s">
        <v>1548</v>
      </c>
    </row>
    <row r="113" spans="2:65" s="1" customFormat="1" ht="19.5">
      <c r="B113" s="32"/>
      <c r="D113" s="142" t="s">
        <v>147</v>
      </c>
      <c r="F113" s="143" t="s">
        <v>1549</v>
      </c>
      <c r="I113" s="144"/>
      <c r="L113" s="32"/>
      <c r="M113" s="145"/>
      <c r="T113" s="53"/>
      <c r="AT113" s="17" t="s">
        <v>147</v>
      </c>
      <c r="AU113" s="17" t="s">
        <v>85</v>
      </c>
    </row>
    <row r="114" spans="2:65" s="12" customFormat="1" ht="11.25">
      <c r="B114" s="154"/>
      <c r="D114" s="142" t="s">
        <v>219</v>
      </c>
      <c r="E114" s="155" t="s">
        <v>19</v>
      </c>
      <c r="F114" s="156" t="s">
        <v>1550</v>
      </c>
      <c r="H114" s="155" t="s">
        <v>19</v>
      </c>
      <c r="I114" s="157"/>
      <c r="L114" s="154"/>
      <c r="M114" s="158"/>
      <c r="T114" s="159"/>
      <c r="AT114" s="155" t="s">
        <v>219</v>
      </c>
      <c r="AU114" s="155" t="s">
        <v>85</v>
      </c>
      <c r="AV114" s="12" t="s">
        <v>83</v>
      </c>
      <c r="AW114" s="12" t="s">
        <v>37</v>
      </c>
      <c r="AX114" s="12" t="s">
        <v>76</v>
      </c>
      <c r="AY114" s="155" t="s">
        <v>140</v>
      </c>
    </row>
    <row r="115" spans="2:65" s="12" customFormat="1" ht="11.25">
      <c r="B115" s="154"/>
      <c r="D115" s="142" t="s">
        <v>219</v>
      </c>
      <c r="E115" s="155" t="s">
        <v>19</v>
      </c>
      <c r="F115" s="156" t="s">
        <v>1539</v>
      </c>
      <c r="H115" s="155" t="s">
        <v>19</v>
      </c>
      <c r="I115" s="157"/>
      <c r="L115" s="154"/>
      <c r="M115" s="158"/>
      <c r="T115" s="159"/>
      <c r="AT115" s="155" t="s">
        <v>219</v>
      </c>
      <c r="AU115" s="155" t="s">
        <v>85</v>
      </c>
      <c r="AV115" s="12" t="s">
        <v>83</v>
      </c>
      <c r="AW115" s="12" t="s">
        <v>37</v>
      </c>
      <c r="AX115" s="12" t="s">
        <v>76</v>
      </c>
      <c r="AY115" s="155" t="s">
        <v>140</v>
      </c>
    </row>
    <row r="116" spans="2:65" s="13" customFormat="1" ht="11.25">
      <c r="B116" s="160"/>
      <c r="D116" s="142" t="s">
        <v>219</v>
      </c>
      <c r="E116" s="161" t="s">
        <v>19</v>
      </c>
      <c r="F116" s="162" t="s">
        <v>1551</v>
      </c>
      <c r="H116" s="163">
        <v>26.9</v>
      </c>
      <c r="I116" s="164"/>
      <c r="L116" s="160"/>
      <c r="M116" s="165"/>
      <c r="T116" s="166"/>
      <c r="AT116" s="161" t="s">
        <v>219</v>
      </c>
      <c r="AU116" s="161" t="s">
        <v>85</v>
      </c>
      <c r="AV116" s="13" t="s">
        <v>85</v>
      </c>
      <c r="AW116" s="13" t="s">
        <v>37</v>
      </c>
      <c r="AX116" s="13" t="s">
        <v>83</v>
      </c>
      <c r="AY116" s="161" t="s">
        <v>140</v>
      </c>
    </row>
    <row r="117" spans="2:65" s="1" customFormat="1" ht="16.5" customHeight="1">
      <c r="B117" s="32"/>
      <c r="C117" s="129" t="s">
        <v>164</v>
      </c>
      <c r="D117" s="129" t="s">
        <v>141</v>
      </c>
      <c r="E117" s="130" t="s">
        <v>1552</v>
      </c>
      <c r="F117" s="131" t="s">
        <v>1553</v>
      </c>
      <c r="G117" s="132" t="s">
        <v>1554</v>
      </c>
      <c r="H117" s="133">
        <v>3</v>
      </c>
      <c r="I117" s="134"/>
      <c r="J117" s="135">
        <f>ROUND(I117*H117,2)</f>
        <v>0</v>
      </c>
      <c r="K117" s="131" t="s">
        <v>19</v>
      </c>
      <c r="L117" s="32"/>
      <c r="M117" s="136" t="s">
        <v>19</v>
      </c>
      <c r="N117" s="137" t="s">
        <v>47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139</v>
      </c>
      <c r="AT117" s="140" t="s">
        <v>141</v>
      </c>
      <c r="AU117" s="140" t="s">
        <v>85</v>
      </c>
      <c r="AY117" s="17" t="s">
        <v>140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7" t="s">
        <v>83</v>
      </c>
      <c r="BK117" s="141">
        <f>ROUND(I117*H117,2)</f>
        <v>0</v>
      </c>
      <c r="BL117" s="17" t="s">
        <v>139</v>
      </c>
      <c r="BM117" s="140" t="s">
        <v>1555</v>
      </c>
    </row>
    <row r="118" spans="2:65" s="1" customFormat="1" ht="19.5">
      <c r="B118" s="32"/>
      <c r="D118" s="142" t="s">
        <v>147</v>
      </c>
      <c r="F118" s="143" t="s">
        <v>1556</v>
      </c>
      <c r="I118" s="144"/>
      <c r="L118" s="32"/>
      <c r="M118" s="145"/>
      <c r="T118" s="53"/>
      <c r="AT118" s="17" t="s">
        <v>147</v>
      </c>
      <c r="AU118" s="17" t="s">
        <v>85</v>
      </c>
    </row>
    <row r="119" spans="2:65" s="1" customFormat="1" ht="16.5" customHeight="1">
      <c r="B119" s="32"/>
      <c r="C119" s="129" t="s">
        <v>171</v>
      </c>
      <c r="D119" s="129" t="s">
        <v>141</v>
      </c>
      <c r="E119" s="130" t="s">
        <v>1557</v>
      </c>
      <c r="F119" s="131" t="s">
        <v>1558</v>
      </c>
      <c r="G119" s="132" t="s">
        <v>182</v>
      </c>
      <c r="H119" s="133">
        <v>18.66</v>
      </c>
      <c r="I119" s="134"/>
      <c r="J119" s="135">
        <f>ROUND(I119*H119,2)</f>
        <v>0</v>
      </c>
      <c r="K119" s="131" t="s">
        <v>19</v>
      </c>
      <c r="L119" s="32"/>
      <c r="M119" s="136" t="s">
        <v>19</v>
      </c>
      <c r="N119" s="137" t="s">
        <v>47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139</v>
      </c>
      <c r="AT119" s="140" t="s">
        <v>141</v>
      </c>
      <c r="AU119" s="140" t="s">
        <v>85</v>
      </c>
      <c r="AY119" s="17" t="s">
        <v>140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7" t="s">
        <v>83</v>
      </c>
      <c r="BK119" s="141">
        <f>ROUND(I119*H119,2)</f>
        <v>0</v>
      </c>
      <c r="BL119" s="17" t="s">
        <v>139</v>
      </c>
      <c r="BM119" s="140" t="s">
        <v>1559</v>
      </c>
    </row>
    <row r="120" spans="2:65" s="1" customFormat="1" ht="39">
      <c r="B120" s="32"/>
      <c r="D120" s="142" t="s">
        <v>147</v>
      </c>
      <c r="F120" s="143" t="s">
        <v>1560</v>
      </c>
      <c r="I120" s="144"/>
      <c r="L120" s="32"/>
      <c r="M120" s="145"/>
      <c r="T120" s="53"/>
      <c r="AT120" s="17" t="s">
        <v>147</v>
      </c>
      <c r="AU120" s="17" t="s">
        <v>85</v>
      </c>
    </row>
    <row r="121" spans="2:65" s="12" customFormat="1" ht="11.25">
      <c r="B121" s="154"/>
      <c r="D121" s="142" t="s">
        <v>219</v>
      </c>
      <c r="E121" s="155" t="s">
        <v>19</v>
      </c>
      <c r="F121" s="156" t="s">
        <v>1550</v>
      </c>
      <c r="H121" s="155" t="s">
        <v>19</v>
      </c>
      <c r="I121" s="157"/>
      <c r="L121" s="154"/>
      <c r="M121" s="158"/>
      <c r="T121" s="159"/>
      <c r="AT121" s="155" t="s">
        <v>219</v>
      </c>
      <c r="AU121" s="155" t="s">
        <v>85</v>
      </c>
      <c r="AV121" s="12" t="s">
        <v>83</v>
      </c>
      <c r="AW121" s="12" t="s">
        <v>37</v>
      </c>
      <c r="AX121" s="12" t="s">
        <v>76</v>
      </c>
      <c r="AY121" s="155" t="s">
        <v>140</v>
      </c>
    </row>
    <row r="122" spans="2:65" s="12" customFormat="1" ht="11.25">
      <c r="B122" s="154"/>
      <c r="D122" s="142" t="s">
        <v>219</v>
      </c>
      <c r="E122" s="155" t="s">
        <v>19</v>
      </c>
      <c r="F122" s="156" t="s">
        <v>1539</v>
      </c>
      <c r="H122" s="155" t="s">
        <v>19</v>
      </c>
      <c r="I122" s="157"/>
      <c r="L122" s="154"/>
      <c r="M122" s="158"/>
      <c r="T122" s="159"/>
      <c r="AT122" s="155" t="s">
        <v>219</v>
      </c>
      <c r="AU122" s="155" t="s">
        <v>85</v>
      </c>
      <c r="AV122" s="12" t="s">
        <v>83</v>
      </c>
      <c r="AW122" s="12" t="s">
        <v>37</v>
      </c>
      <c r="AX122" s="12" t="s">
        <v>76</v>
      </c>
      <c r="AY122" s="155" t="s">
        <v>140</v>
      </c>
    </row>
    <row r="123" spans="2:65" s="12" customFormat="1" ht="11.25">
      <c r="B123" s="154"/>
      <c r="D123" s="142" t="s">
        <v>219</v>
      </c>
      <c r="E123" s="155" t="s">
        <v>19</v>
      </c>
      <c r="F123" s="156" t="s">
        <v>1561</v>
      </c>
      <c r="H123" s="155" t="s">
        <v>19</v>
      </c>
      <c r="I123" s="157"/>
      <c r="L123" s="154"/>
      <c r="M123" s="158"/>
      <c r="T123" s="159"/>
      <c r="AT123" s="155" t="s">
        <v>219</v>
      </c>
      <c r="AU123" s="155" t="s">
        <v>85</v>
      </c>
      <c r="AV123" s="12" t="s">
        <v>83</v>
      </c>
      <c r="AW123" s="12" t="s">
        <v>37</v>
      </c>
      <c r="AX123" s="12" t="s">
        <v>76</v>
      </c>
      <c r="AY123" s="155" t="s">
        <v>140</v>
      </c>
    </row>
    <row r="124" spans="2:65" s="13" customFormat="1" ht="11.25">
      <c r="B124" s="160"/>
      <c r="D124" s="142" t="s">
        <v>219</v>
      </c>
      <c r="E124" s="161" t="s">
        <v>19</v>
      </c>
      <c r="F124" s="162" t="s">
        <v>1562</v>
      </c>
      <c r="H124" s="163">
        <v>3.22</v>
      </c>
      <c r="I124" s="164"/>
      <c r="L124" s="160"/>
      <c r="M124" s="165"/>
      <c r="T124" s="166"/>
      <c r="AT124" s="161" t="s">
        <v>219</v>
      </c>
      <c r="AU124" s="161" t="s">
        <v>85</v>
      </c>
      <c r="AV124" s="13" t="s">
        <v>85</v>
      </c>
      <c r="AW124" s="13" t="s">
        <v>37</v>
      </c>
      <c r="AX124" s="13" t="s">
        <v>76</v>
      </c>
      <c r="AY124" s="161" t="s">
        <v>140</v>
      </c>
    </row>
    <row r="125" spans="2:65" s="12" customFormat="1" ht="11.25">
      <c r="B125" s="154"/>
      <c r="D125" s="142" t="s">
        <v>219</v>
      </c>
      <c r="E125" s="155" t="s">
        <v>19</v>
      </c>
      <c r="F125" s="156" t="s">
        <v>1563</v>
      </c>
      <c r="H125" s="155" t="s">
        <v>19</v>
      </c>
      <c r="I125" s="157"/>
      <c r="L125" s="154"/>
      <c r="M125" s="158"/>
      <c r="T125" s="159"/>
      <c r="AT125" s="155" t="s">
        <v>219</v>
      </c>
      <c r="AU125" s="155" t="s">
        <v>85</v>
      </c>
      <c r="AV125" s="12" t="s">
        <v>83</v>
      </c>
      <c r="AW125" s="12" t="s">
        <v>37</v>
      </c>
      <c r="AX125" s="12" t="s">
        <v>76</v>
      </c>
      <c r="AY125" s="155" t="s">
        <v>140</v>
      </c>
    </row>
    <row r="126" spans="2:65" s="13" customFormat="1" ht="11.25">
      <c r="B126" s="160"/>
      <c r="D126" s="142" t="s">
        <v>219</v>
      </c>
      <c r="E126" s="161" t="s">
        <v>19</v>
      </c>
      <c r="F126" s="162" t="s">
        <v>1564</v>
      </c>
      <c r="H126" s="163">
        <v>10.62</v>
      </c>
      <c r="I126" s="164"/>
      <c r="L126" s="160"/>
      <c r="M126" s="165"/>
      <c r="T126" s="166"/>
      <c r="AT126" s="161" t="s">
        <v>219</v>
      </c>
      <c r="AU126" s="161" t="s">
        <v>85</v>
      </c>
      <c r="AV126" s="13" t="s">
        <v>85</v>
      </c>
      <c r="AW126" s="13" t="s">
        <v>37</v>
      </c>
      <c r="AX126" s="13" t="s">
        <v>76</v>
      </c>
      <c r="AY126" s="161" t="s">
        <v>140</v>
      </c>
    </row>
    <row r="127" spans="2:65" s="12" customFormat="1" ht="11.25">
      <c r="B127" s="154"/>
      <c r="D127" s="142" t="s">
        <v>219</v>
      </c>
      <c r="E127" s="155" t="s">
        <v>19</v>
      </c>
      <c r="F127" s="156" t="s">
        <v>1565</v>
      </c>
      <c r="H127" s="155" t="s">
        <v>19</v>
      </c>
      <c r="I127" s="157"/>
      <c r="L127" s="154"/>
      <c r="M127" s="158"/>
      <c r="T127" s="159"/>
      <c r="AT127" s="155" t="s">
        <v>219</v>
      </c>
      <c r="AU127" s="155" t="s">
        <v>85</v>
      </c>
      <c r="AV127" s="12" t="s">
        <v>83</v>
      </c>
      <c r="AW127" s="12" t="s">
        <v>37</v>
      </c>
      <c r="AX127" s="12" t="s">
        <v>76</v>
      </c>
      <c r="AY127" s="155" t="s">
        <v>140</v>
      </c>
    </row>
    <row r="128" spans="2:65" s="13" customFormat="1" ht="11.25">
      <c r="B128" s="160"/>
      <c r="D128" s="142" t="s">
        <v>219</v>
      </c>
      <c r="E128" s="161" t="s">
        <v>19</v>
      </c>
      <c r="F128" s="162" t="s">
        <v>1566</v>
      </c>
      <c r="H128" s="163">
        <v>4.82</v>
      </c>
      <c r="I128" s="164"/>
      <c r="L128" s="160"/>
      <c r="M128" s="165"/>
      <c r="T128" s="166"/>
      <c r="AT128" s="161" t="s">
        <v>219</v>
      </c>
      <c r="AU128" s="161" t="s">
        <v>85</v>
      </c>
      <c r="AV128" s="13" t="s">
        <v>85</v>
      </c>
      <c r="AW128" s="13" t="s">
        <v>37</v>
      </c>
      <c r="AX128" s="13" t="s">
        <v>76</v>
      </c>
      <c r="AY128" s="161" t="s">
        <v>140</v>
      </c>
    </row>
    <row r="129" spans="2:65" s="14" customFormat="1" ht="11.25">
      <c r="B129" s="167"/>
      <c r="D129" s="142" t="s">
        <v>219</v>
      </c>
      <c r="E129" s="168" t="s">
        <v>19</v>
      </c>
      <c r="F129" s="169" t="s">
        <v>224</v>
      </c>
      <c r="H129" s="170">
        <v>18.66</v>
      </c>
      <c r="I129" s="171"/>
      <c r="L129" s="167"/>
      <c r="M129" s="172"/>
      <c r="T129" s="173"/>
      <c r="AT129" s="168" t="s">
        <v>219</v>
      </c>
      <c r="AU129" s="168" t="s">
        <v>85</v>
      </c>
      <c r="AV129" s="14" t="s">
        <v>139</v>
      </c>
      <c r="AW129" s="14" t="s">
        <v>37</v>
      </c>
      <c r="AX129" s="14" t="s">
        <v>83</v>
      </c>
      <c r="AY129" s="168" t="s">
        <v>140</v>
      </c>
    </row>
    <row r="130" spans="2:65" s="1" customFormat="1" ht="16.5" customHeight="1">
      <c r="B130" s="32"/>
      <c r="C130" s="129" t="s">
        <v>176</v>
      </c>
      <c r="D130" s="129" t="s">
        <v>141</v>
      </c>
      <c r="E130" s="130" t="s">
        <v>1567</v>
      </c>
      <c r="F130" s="131" t="s">
        <v>1568</v>
      </c>
      <c r="G130" s="132" t="s">
        <v>204</v>
      </c>
      <c r="H130" s="133">
        <v>2</v>
      </c>
      <c r="I130" s="134"/>
      <c r="J130" s="135">
        <f>ROUND(I130*H130,2)</f>
        <v>0</v>
      </c>
      <c r="K130" s="131" t="s">
        <v>19</v>
      </c>
      <c r="L130" s="32"/>
      <c r="M130" s="136" t="s">
        <v>19</v>
      </c>
      <c r="N130" s="137" t="s">
        <v>47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139</v>
      </c>
      <c r="AT130" s="140" t="s">
        <v>141</v>
      </c>
      <c r="AU130" s="140" t="s">
        <v>85</v>
      </c>
      <c r="AY130" s="17" t="s">
        <v>140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7" t="s">
        <v>83</v>
      </c>
      <c r="BK130" s="141">
        <f>ROUND(I130*H130,2)</f>
        <v>0</v>
      </c>
      <c r="BL130" s="17" t="s">
        <v>139</v>
      </c>
      <c r="BM130" s="140" t="s">
        <v>1569</v>
      </c>
    </row>
    <row r="131" spans="2:65" s="1" customFormat="1" ht="19.5">
      <c r="B131" s="32"/>
      <c r="D131" s="142" t="s">
        <v>147</v>
      </c>
      <c r="F131" s="143" t="s">
        <v>1570</v>
      </c>
      <c r="I131" s="144"/>
      <c r="L131" s="32"/>
      <c r="M131" s="145"/>
      <c r="T131" s="53"/>
      <c r="AT131" s="17" t="s">
        <v>147</v>
      </c>
      <c r="AU131" s="17" t="s">
        <v>85</v>
      </c>
    </row>
    <row r="132" spans="2:65" s="1" customFormat="1" ht="16.5" customHeight="1">
      <c r="B132" s="32"/>
      <c r="C132" s="129" t="s">
        <v>251</v>
      </c>
      <c r="D132" s="129" t="s">
        <v>141</v>
      </c>
      <c r="E132" s="130" t="s">
        <v>1571</v>
      </c>
      <c r="F132" s="131" t="s">
        <v>1572</v>
      </c>
      <c r="G132" s="132" t="s">
        <v>204</v>
      </c>
      <c r="H132" s="133">
        <v>2</v>
      </c>
      <c r="I132" s="134"/>
      <c r="J132" s="135">
        <f>ROUND(I132*H132,2)</f>
        <v>0</v>
      </c>
      <c r="K132" s="131" t="s">
        <v>19</v>
      </c>
      <c r="L132" s="32"/>
      <c r="M132" s="136" t="s">
        <v>19</v>
      </c>
      <c r="N132" s="137" t="s">
        <v>47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139</v>
      </c>
      <c r="AT132" s="140" t="s">
        <v>141</v>
      </c>
      <c r="AU132" s="140" t="s">
        <v>85</v>
      </c>
      <c r="AY132" s="17" t="s">
        <v>140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7" t="s">
        <v>83</v>
      </c>
      <c r="BK132" s="141">
        <f>ROUND(I132*H132,2)</f>
        <v>0</v>
      </c>
      <c r="BL132" s="17" t="s">
        <v>139</v>
      </c>
      <c r="BM132" s="140" t="s">
        <v>1573</v>
      </c>
    </row>
    <row r="133" spans="2:65" s="1" customFormat="1" ht="19.5">
      <c r="B133" s="32"/>
      <c r="D133" s="142" t="s">
        <v>147</v>
      </c>
      <c r="F133" s="143" t="s">
        <v>1574</v>
      </c>
      <c r="I133" s="144"/>
      <c r="L133" s="32"/>
      <c r="M133" s="145"/>
      <c r="T133" s="53"/>
      <c r="AT133" s="17" t="s">
        <v>147</v>
      </c>
      <c r="AU133" s="17" t="s">
        <v>85</v>
      </c>
    </row>
    <row r="134" spans="2:65" s="1" customFormat="1" ht="16.5" customHeight="1">
      <c r="B134" s="32"/>
      <c r="C134" s="129" t="s">
        <v>236</v>
      </c>
      <c r="D134" s="129" t="s">
        <v>141</v>
      </c>
      <c r="E134" s="130" t="s">
        <v>1575</v>
      </c>
      <c r="F134" s="131" t="s">
        <v>1576</v>
      </c>
      <c r="G134" s="132" t="s">
        <v>182</v>
      </c>
      <c r="H134" s="133">
        <v>27.65</v>
      </c>
      <c r="I134" s="134"/>
      <c r="J134" s="135">
        <f>ROUND(I134*H134,2)</f>
        <v>0</v>
      </c>
      <c r="K134" s="131" t="s">
        <v>19</v>
      </c>
      <c r="L134" s="32"/>
      <c r="M134" s="136" t="s">
        <v>19</v>
      </c>
      <c r="N134" s="137" t="s">
        <v>47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306</v>
      </c>
      <c r="AT134" s="140" t="s">
        <v>141</v>
      </c>
      <c r="AU134" s="140" t="s">
        <v>85</v>
      </c>
      <c r="AY134" s="17" t="s">
        <v>140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7" t="s">
        <v>83</v>
      </c>
      <c r="BK134" s="141">
        <f>ROUND(I134*H134,2)</f>
        <v>0</v>
      </c>
      <c r="BL134" s="17" t="s">
        <v>306</v>
      </c>
      <c r="BM134" s="140" t="s">
        <v>1577</v>
      </c>
    </row>
    <row r="135" spans="2:65" s="1" customFormat="1" ht="19.5">
      <c r="B135" s="32"/>
      <c r="D135" s="142" t="s">
        <v>147</v>
      </c>
      <c r="F135" s="143" t="s">
        <v>1578</v>
      </c>
      <c r="I135" s="144"/>
      <c r="L135" s="32"/>
      <c r="M135" s="145"/>
      <c r="T135" s="53"/>
      <c r="AT135" s="17" t="s">
        <v>147</v>
      </c>
      <c r="AU135" s="17" t="s">
        <v>85</v>
      </c>
    </row>
    <row r="136" spans="2:65" s="12" customFormat="1" ht="11.25">
      <c r="B136" s="154"/>
      <c r="D136" s="142" t="s">
        <v>219</v>
      </c>
      <c r="E136" s="155" t="s">
        <v>19</v>
      </c>
      <c r="F136" s="156" t="s">
        <v>1579</v>
      </c>
      <c r="H136" s="155" t="s">
        <v>19</v>
      </c>
      <c r="I136" s="157"/>
      <c r="L136" s="154"/>
      <c r="M136" s="158"/>
      <c r="T136" s="159"/>
      <c r="AT136" s="155" t="s">
        <v>219</v>
      </c>
      <c r="AU136" s="155" t="s">
        <v>85</v>
      </c>
      <c r="AV136" s="12" t="s">
        <v>83</v>
      </c>
      <c r="AW136" s="12" t="s">
        <v>37</v>
      </c>
      <c r="AX136" s="12" t="s">
        <v>76</v>
      </c>
      <c r="AY136" s="155" t="s">
        <v>140</v>
      </c>
    </row>
    <row r="137" spans="2:65" s="13" customFormat="1" ht="11.25">
      <c r="B137" s="160"/>
      <c r="D137" s="142" t="s">
        <v>219</v>
      </c>
      <c r="E137" s="161" t="s">
        <v>19</v>
      </c>
      <c r="F137" s="162" t="s">
        <v>1580</v>
      </c>
      <c r="H137" s="163">
        <v>27.65</v>
      </c>
      <c r="I137" s="164"/>
      <c r="L137" s="160"/>
      <c r="M137" s="165"/>
      <c r="T137" s="166"/>
      <c r="AT137" s="161" t="s">
        <v>219</v>
      </c>
      <c r="AU137" s="161" t="s">
        <v>85</v>
      </c>
      <c r="AV137" s="13" t="s">
        <v>85</v>
      </c>
      <c r="AW137" s="13" t="s">
        <v>37</v>
      </c>
      <c r="AX137" s="13" t="s">
        <v>83</v>
      </c>
      <c r="AY137" s="161" t="s">
        <v>140</v>
      </c>
    </row>
    <row r="138" spans="2:65" s="1" customFormat="1" ht="16.5" customHeight="1">
      <c r="B138" s="32"/>
      <c r="C138" s="129" t="s">
        <v>265</v>
      </c>
      <c r="D138" s="129" t="s">
        <v>141</v>
      </c>
      <c r="E138" s="130" t="s">
        <v>1581</v>
      </c>
      <c r="F138" s="131" t="s">
        <v>1582</v>
      </c>
      <c r="G138" s="132" t="s">
        <v>182</v>
      </c>
      <c r="H138" s="133">
        <v>346.55500000000001</v>
      </c>
      <c r="I138" s="134"/>
      <c r="J138" s="135">
        <f>ROUND(I138*H138,2)</f>
        <v>0</v>
      </c>
      <c r="K138" s="131" t="s">
        <v>19</v>
      </c>
      <c r="L138" s="32"/>
      <c r="M138" s="136" t="s">
        <v>19</v>
      </c>
      <c r="N138" s="137" t="s">
        <v>47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306</v>
      </c>
      <c r="AT138" s="140" t="s">
        <v>141</v>
      </c>
      <c r="AU138" s="140" t="s">
        <v>85</v>
      </c>
      <c r="AY138" s="17" t="s">
        <v>140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7" t="s">
        <v>83</v>
      </c>
      <c r="BK138" s="141">
        <f>ROUND(I138*H138,2)</f>
        <v>0</v>
      </c>
      <c r="BL138" s="17" t="s">
        <v>306</v>
      </c>
      <c r="BM138" s="140" t="s">
        <v>1583</v>
      </c>
    </row>
    <row r="139" spans="2:65" s="1" customFormat="1" ht="19.5">
      <c r="B139" s="32"/>
      <c r="D139" s="142" t="s">
        <v>147</v>
      </c>
      <c r="F139" s="143" t="s">
        <v>1584</v>
      </c>
      <c r="I139" s="144"/>
      <c r="L139" s="32"/>
      <c r="M139" s="145"/>
      <c r="T139" s="53"/>
      <c r="AT139" s="17" t="s">
        <v>147</v>
      </c>
      <c r="AU139" s="17" t="s">
        <v>85</v>
      </c>
    </row>
    <row r="140" spans="2:65" s="1" customFormat="1" ht="19.5">
      <c r="B140" s="32"/>
      <c r="D140" s="142" t="s">
        <v>339</v>
      </c>
      <c r="F140" s="184" t="s">
        <v>1585</v>
      </c>
      <c r="I140" s="144"/>
      <c r="L140" s="32"/>
      <c r="M140" s="145"/>
      <c r="T140" s="53"/>
      <c r="AT140" s="17" t="s">
        <v>339</v>
      </c>
      <c r="AU140" s="17" t="s">
        <v>85</v>
      </c>
    </row>
    <row r="141" spans="2:65" s="12" customFormat="1" ht="11.25">
      <c r="B141" s="154"/>
      <c r="D141" s="142" t="s">
        <v>219</v>
      </c>
      <c r="E141" s="155" t="s">
        <v>19</v>
      </c>
      <c r="F141" s="156" t="s">
        <v>1586</v>
      </c>
      <c r="H141" s="155" t="s">
        <v>19</v>
      </c>
      <c r="I141" s="157"/>
      <c r="L141" s="154"/>
      <c r="M141" s="158"/>
      <c r="T141" s="159"/>
      <c r="AT141" s="155" t="s">
        <v>219</v>
      </c>
      <c r="AU141" s="155" t="s">
        <v>85</v>
      </c>
      <c r="AV141" s="12" t="s">
        <v>83</v>
      </c>
      <c r="AW141" s="12" t="s">
        <v>37</v>
      </c>
      <c r="AX141" s="12" t="s">
        <v>76</v>
      </c>
      <c r="AY141" s="155" t="s">
        <v>140</v>
      </c>
    </row>
    <row r="142" spans="2:65" s="13" customFormat="1" ht="11.25">
      <c r="B142" s="160"/>
      <c r="D142" s="142" t="s">
        <v>219</v>
      </c>
      <c r="E142" s="161" t="s">
        <v>19</v>
      </c>
      <c r="F142" s="162" t="s">
        <v>1587</v>
      </c>
      <c r="H142" s="163">
        <v>31.29</v>
      </c>
      <c r="I142" s="164"/>
      <c r="L142" s="160"/>
      <c r="M142" s="165"/>
      <c r="T142" s="166"/>
      <c r="AT142" s="161" t="s">
        <v>219</v>
      </c>
      <c r="AU142" s="161" t="s">
        <v>85</v>
      </c>
      <c r="AV142" s="13" t="s">
        <v>85</v>
      </c>
      <c r="AW142" s="13" t="s">
        <v>37</v>
      </c>
      <c r="AX142" s="13" t="s">
        <v>76</v>
      </c>
      <c r="AY142" s="161" t="s">
        <v>140</v>
      </c>
    </row>
    <row r="143" spans="2:65" s="12" customFormat="1" ht="11.25">
      <c r="B143" s="154"/>
      <c r="D143" s="142" t="s">
        <v>219</v>
      </c>
      <c r="E143" s="155" t="s">
        <v>19</v>
      </c>
      <c r="F143" s="156" t="s">
        <v>1588</v>
      </c>
      <c r="H143" s="155" t="s">
        <v>19</v>
      </c>
      <c r="I143" s="157"/>
      <c r="L143" s="154"/>
      <c r="M143" s="158"/>
      <c r="T143" s="159"/>
      <c r="AT143" s="155" t="s">
        <v>219</v>
      </c>
      <c r="AU143" s="155" t="s">
        <v>85</v>
      </c>
      <c r="AV143" s="12" t="s">
        <v>83</v>
      </c>
      <c r="AW143" s="12" t="s">
        <v>37</v>
      </c>
      <c r="AX143" s="12" t="s">
        <v>76</v>
      </c>
      <c r="AY143" s="155" t="s">
        <v>140</v>
      </c>
    </row>
    <row r="144" spans="2:65" s="12" customFormat="1" ht="11.25">
      <c r="B144" s="154"/>
      <c r="D144" s="142" t="s">
        <v>219</v>
      </c>
      <c r="E144" s="155" t="s">
        <v>19</v>
      </c>
      <c r="F144" s="156" t="s">
        <v>1589</v>
      </c>
      <c r="H144" s="155" t="s">
        <v>19</v>
      </c>
      <c r="I144" s="157"/>
      <c r="L144" s="154"/>
      <c r="M144" s="158"/>
      <c r="T144" s="159"/>
      <c r="AT144" s="155" t="s">
        <v>219</v>
      </c>
      <c r="AU144" s="155" t="s">
        <v>85</v>
      </c>
      <c r="AV144" s="12" t="s">
        <v>83</v>
      </c>
      <c r="AW144" s="12" t="s">
        <v>37</v>
      </c>
      <c r="AX144" s="12" t="s">
        <v>76</v>
      </c>
      <c r="AY144" s="155" t="s">
        <v>140</v>
      </c>
    </row>
    <row r="145" spans="2:65" s="13" customFormat="1" ht="11.25">
      <c r="B145" s="160"/>
      <c r="D145" s="142" t="s">
        <v>219</v>
      </c>
      <c r="E145" s="161" t="s">
        <v>19</v>
      </c>
      <c r="F145" s="162" t="s">
        <v>1590</v>
      </c>
      <c r="H145" s="163">
        <v>107.8</v>
      </c>
      <c r="I145" s="164"/>
      <c r="L145" s="160"/>
      <c r="M145" s="165"/>
      <c r="T145" s="166"/>
      <c r="AT145" s="161" t="s">
        <v>219</v>
      </c>
      <c r="AU145" s="161" t="s">
        <v>85</v>
      </c>
      <c r="AV145" s="13" t="s">
        <v>85</v>
      </c>
      <c r="AW145" s="13" t="s">
        <v>37</v>
      </c>
      <c r="AX145" s="13" t="s">
        <v>76</v>
      </c>
      <c r="AY145" s="161" t="s">
        <v>140</v>
      </c>
    </row>
    <row r="146" spans="2:65" s="12" customFormat="1" ht="11.25">
      <c r="B146" s="154"/>
      <c r="D146" s="142" t="s">
        <v>219</v>
      </c>
      <c r="E146" s="155" t="s">
        <v>19</v>
      </c>
      <c r="F146" s="156" t="s">
        <v>1591</v>
      </c>
      <c r="H146" s="155" t="s">
        <v>19</v>
      </c>
      <c r="I146" s="157"/>
      <c r="L146" s="154"/>
      <c r="M146" s="158"/>
      <c r="T146" s="159"/>
      <c r="AT146" s="155" t="s">
        <v>219</v>
      </c>
      <c r="AU146" s="155" t="s">
        <v>85</v>
      </c>
      <c r="AV146" s="12" t="s">
        <v>83</v>
      </c>
      <c r="AW146" s="12" t="s">
        <v>37</v>
      </c>
      <c r="AX146" s="12" t="s">
        <v>76</v>
      </c>
      <c r="AY146" s="155" t="s">
        <v>140</v>
      </c>
    </row>
    <row r="147" spans="2:65" s="13" customFormat="1" ht="11.25">
      <c r="B147" s="160"/>
      <c r="D147" s="142" t="s">
        <v>219</v>
      </c>
      <c r="E147" s="161" t="s">
        <v>19</v>
      </c>
      <c r="F147" s="162" t="s">
        <v>1592</v>
      </c>
      <c r="H147" s="163">
        <v>120.6</v>
      </c>
      <c r="I147" s="164"/>
      <c r="L147" s="160"/>
      <c r="M147" s="165"/>
      <c r="T147" s="166"/>
      <c r="AT147" s="161" t="s">
        <v>219</v>
      </c>
      <c r="AU147" s="161" t="s">
        <v>85</v>
      </c>
      <c r="AV147" s="13" t="s">
        <v>85</v>
      </c>
      <c r="AW147" s="13" t="s">
        <v>37</v>
      </c>
      <c r="AX147" s="13" t="s">
        <v>76</v>
      </c>
      <c r="AY147" s="161" t="s">
        <v>140</v>
      </c>
    </row>
    <row r="148" spans="2:65" s="12" customFormat="1" ht="11.25">
      <c r="B148" s="154"/>
      <c r="D148" s="142" t="s">
        <v>219</v>
      </c>
      <c r="E148" s="155" t="s">
        <v>19</v>
      </c>
      <c r="F148" s="156" t="s">
        <v>1593</v>
      </c>
      <c r="H148" s="155" t="s">
        <v>19</v>
      </c>
      <c r="I148" s="157"/>
      <c r="L148" s="154"/>
      <c r="M148" s="158"/>
      <c r="T148" s="159"/>
      <c r="AT148" s="155" t="s">
        <v>219</v>
      </c>
      <c r="AU148" s="155" t="s">
        <v>85</v>
      </c>
      <c r="AV148" s="12" t="s">
        <v>83</v>
      </c>
      <c r="AW148" s="12" t="s">
        <v>37</v>
      </c>
      <c r="AX148" s="12" t="s">
        <v>76</v>
      </c>
      <c r="AY148" s="155" t="s">
        <v>140</v>
      </c>
    </row>
    <row r="149" spans="2:65" s="13" customFormat="1" ht="11.25">
      <c r="B149" s="160"/>
      <c r="D149" s="142" t="s">
        <v>219</v>
      </c>
      <c r="E149" s="161" t="s">
        <v>19</v>
      </c>
      <c r="F149" s="162" t="s">
        <v>1594</v>
      </c>
      <c r="H149" s="163">
        <v>27</v>
      </c>
      <c r="I149" s="164"/>
      <c r="L149" s="160"/>
      <c r="M149" s="165"/>
      <c r="T149" s="166"/>
      <c r="AT149" s="161" t="s">
        <v>219</v>
      </c>
      <c r="AU149" s="161" t="s">
        <v>85</v>
      </c>
      <c r="AV149" s="13" t="s">
        <v>85</v>
      </c>
      <c r="AW149" s="13" t="s">
        <v>37</v>
      </c>
      <c r="AX149" s="13" t="s">
        <v>76</v>
      </c>
      <c r="AY149" s="161" t="s">
        <v>140</v>
      </c>
    </row>
    <row r="150" spans="2:65" s="13" customFormat="1" ht="11.25">
      <c r="B150" s="160"/>
      <c r="D150" s="142" t="s">
        <v>219</v>
      </c>
      <c r="E150" s="161" t="s">
        <v>19</v>
      </c>
      <c r="F150" s="162" t="s">
        <v>1595</v>
      </c>
      <c r="H150" s="163">
        <v>33.6</v>
      </c>
      <c r="I150" s="164"/>
      <c r="L150" s="160"/>
      <c r="M150" s="165"/>
      <c r="T150" s="166"/>
      <c r="AT150" s="161" t="s">
        <v>219</v>
      </c>
      <c r="AU150" s="161" t="s">
        <v>85</v>
      </c>
      <c r="AV150" s="13" t="s">
        <v>85</v>
      </c>
      <c r="AW150" s="13" t="s">
        <v>37</v>
      </c>
      <c r="AX150" s="13" t="s">
        <v>76</v>
      </c>
      <c r="AY150" s="161" t="s">
        <v>140</v>
      </c>
    </row>
    <row r="151" spans="2:65" s="12" customFormat="1" ht="11.25">
      <c r="B151" s="154"/>
      <c r="D151" s="142" t="s">
        <v>219</v>
      </c>
      <c r="E151" s="155" t="s">
        <v>19</v>
      </c>
      <c r="F151" s="156" t="s">
        <v>1596</v>
      </c>
      <c r="H151" s="155" t="s">
        <v>19</v>
      </c>
      <c r="I151" s="157"/>
      <c r="L151" s="154"/>
      <c r="M151" s="158"/>
      <c r="T151" s="159"/>
      <c r="AT151" s="155" t="s">
        <v>219</v>
      </c>
      <c r="AU151" s="155" t="s">
        <v>85</v>
      </c>
      <c r="AV151" s="12" t="s">
        <v>83</v>
      </c>
      <c r="AW151" s="12" t="s">
        <v>37</v>
      </c>
      <c r="AX151" s="12" t="s">
        <v>76</v>
      </c>
      <c r="AY151" s="155" t="s">
        <v>140</v>
      </c>
    </row>
    <row r="152" spans="2:65" s="13" customFormat="1" ht="11.25">
      <c r="B152" s="160"/>
      <c r="D152" s="142" t="s">
        <v>219</v>
      </c>
      <c r="E152" s="161" t="s">
        <v>19</v>
      </c>
      <c r="F152" s="162" t="s">
        <v>1597</v>
      </c>
      <c r="H152" s="163">
        <v>26.265000000000001</v>
      </c>
      <c r="I152" s="164"/>
      <c r="L152" s="160"/>
      <c r="M152" s="165"/>
      <c r="T152" s="166"/>
      <c r="AT152" s="161" t="s">
        <v>219</v>
      </c>
      <c r="AU152" s="161" t="s">
        <v>85</v>
      </c>
      <c r="AV152" s="13" t="s">
        <v>85</v>
      </c>
      <c r="AW152" s="13" t="s">
        <v>37</v>
      </c>
      <c r="AX152" s="13" t="s">
        <v>76</v>
      </c>
      <c r="AY152" s="161" t="s">
        <v>140</v>
      </c>
    </row>
    <row r="153" spans="2:65" s="14" customFormat="1" ht="11.25">
      <c r="B153" s="167"/>
      <c r="D153" s="142" t="s">
        <v>219</v>
      </c>
      <c r="E153" s="168" t="s">
        <v>19</v>
      </c>
      <c r="F153" s="169" t="s">
        <v>224</v>
      </c>
      <c r="H153" s="170">
        <v>346.55500000000001</v>
      </c>
      <c r="I153" s="171"/>
      <c r="L153" s="167"/>
      <c r="M153" s="172"/>
      <c r="T153" s="173"/>
      <c r="AT153" s="168" t="s">
        <v>219</v>
      </c>
      <c r="AU153" s="168" t="s">
        <v>85</v>
      </c>
      <c r="AV153" s="14" t="s">
        <v>139</v>
      </c>
      <c r="AW153" s="14" t="s">
        <v>37</v>
      </c>
      <c r="AX153" s="14" t="s">
        <v>83</v>
      </c>
      <c r="AY153" s="168" t="s">
        <v>140</v>
      </c>
    </row>
    <row r="154" spans="2:65" s="1" customFormat="1" ht="16.5" customHeight="1">
      <c r="B154" s="32"/>
      <c r="C154" s="129" t="s">
        <v>272</v>
      </c>
      <c r="D154" s="129" t="s">
        <v>141</v>
      </c>
      <c r="E154" s="130" t="s">
        <v>1598</v>
      </c>
      <c r="F154" s="131" t="s">
        <v>1599</v>
      </c>
      <c r="G154" s="132" t="s">
        <v>182</v>
      </c>
      <c r="H154" s="133">
        <v>345</v>
      </c>
      <c r="I154" s="134"/>
      <c r="J154" s="135">
        <f>ROUND(I154*H154,2)</f>
        <v>0</v>
      </c>
      <c r="K154" s="131" t="s">
        <v>19</v>
      </c>
      <c r="L154" s="32"/>
      <c r="M154" s="136" t="s">
        <v>19</v>
      </c>
      <c r="N154" s="137" t="s">
        <v>47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139</v>
      </c>
      <c r="AT154" s="140" t="s">
        <v>141</v>
      </c>
      <c r="AU154" s="140" t="s">
        <v>85</v>
      </c>
      <c r="AY154" s="17" t="s">
        <v>140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7" t="s">
        <v>83</v>
      </c>
      <c r="BK154" s="141">
        <f>ROUND(I154*H154,2)</f>
        <v>0</v>
      </c>
      <c r="BL154" s="17" t="s">
        <v>139</v>
      </c>
      <c r="BM154" s="140" t="s">
        <v>1600</v>
      </c>
    </row>
    <row r="155" spans="2:65" s="1" customFormat="1" ht="19.5">
      <c r="B155" s="32"/>
      <c r="D155" s="142" t="s">
        <v>147</v>
      </c>
      <c r="F155" s="143" t="s">
        <v>1601</v>
      </c>
      <c r="I155" s="144"/>
      <c r="L155" s="32"/>
      <c r="M155" s="145"/>
      <c r="T155" s="53"/>
      <c r="AT155" s="17" t="s">
        <v>147</v>
      </c>
      <c r="AU155" s="17" t="s">
        <v>85</v>
      </c>
    </row>
    <row r="156" spans="2:65" s="1" customFormat="1" ht="19.5">
      <c r="B156" s="32"/>
      <c r="D156" s="142" t="s">
        <v>339</v>
      </c>
      <c r="F156" s="184" t="s">
        <v>1602</v>
      </c>
      <c r="I156" s="144"/>
      <c r="L156" s="32"/>
      <c r="M156" s="145"/>
      <c r="T156" s="53"/>
      <c r="AT156" s="17" t="s">
        <v>339</v>
      </c>
      <c r="AU156" s="17" t="s">
        <v>85</v>
      </c>
    </row>
    <row r="157" spans="2:65" s="12" customFormat="1" ht="11.25">
      <c r="B157" s="154"/>
      <c r="D157" s="142" t="s">
        <v>219</v>
      </c>
      <c r="E157" s="155" t="s">
        <v>19</v>
      </c>
      <c r="F157" s="156" t="s">
        <v>1550</v>
      </c>
      <c r="H157" s="155" t="s">
        <v>19</v>
      </c>
      <c r="I157" s="157"/>
      <c r="L157" s="154"/>
      <c r="M157" s="158"/>
      <c r="T157" s="159"/>
      <c r="AT157" s="155" t="s">
        <v>219</v>
      </c>
      <c r="AU157" s="155" t="s">
        <v>85</v>
      </c>
      <c r="AV157" s="12" t="s">
        <v>83</v>
      </c>
      <c r="AW157" s="12" t="s">
        <v>37</v>
      </c>
      <c r="AX157" s="12" t="s">
        <v>76</v>
      </c>
      <c r="AY157" s="155" t="s">
        <v>140</v>
      </c>
    </row>
    <row r="158" spans="2:65" s="12" customFormat="1" ht="11.25">
      <c r="B158" s="154"/>
      <c r="D158" s="142" t="s">
        <v>219</v>
      </c>
      <c r="E158" s="155" t="s">
        <v>19</v>
      </c>
      <c r="F158" s="156" t="s">
        <v>1603</v>
      </c>
      <c r="H158" s="155" t="s">
        <v>19</v>
      </c>
      <c r="I158" s="157"/>
      <c r="L158" s="154"/>
      <c r="M158" s="158"/>
      <c r="T158" s="159"/>
      <c r="AT158" s="155" t="s">
        <v>219</v>
      </c>
      <c r="AU158" s="155" t="s">
        <v>85</v>
      </c>
      <c r="AV158" s="12" t="s">
        <v>83</v>
      </c>
      <c r="AW158" s="12" t="s">
        <v>37</v>
      </c>
      <c r="AX158" s="12" t="s">
        <v>76</v>
      </c>
      <c r="AY158" s="155" t="s">
        <v>140</v>
      </c>
    </row>
    <row r="159" spans="2:65" s="12" customFormat="1" ht="11.25">
      <c r="B159" s="154"/>
      <c r="D159" s="142" t="s">
        <v>219</v>
      </c>
      <c r="E159" s="155" t="s">
        <v>19</v>
      </c>
      <c r="F159" s="156" t="s">
        <v>1604</v>
      </c>
      <c r="H159" s="155" t="s">
        <v>19</v>
      </c>
      <c r="I159" s="157"/>
      <c r="L159" s="154"/>
      <c r="M159" s="158"/>
      <c r="T159" s="159"/>
      <c r="AT159" s="155" t="s">
        <v>219</v>
      </c>
      <c r="AU159" s="155" t="s">
        <v>85</v>
      </c>
      <c r="AV159" s="12" t="s">
        <v>83</v>
      </c>
      <c r="AW159" s="12" t="s">
        <v>37</v>
      </c>
      <c r="AX159" s="12" t="s">
        <v>76</v>
      </c>
      <c r="AY159" s="155" t="s">
        <v>140</v>
      </c>
    </row>
    <row r="160" spans="2:65" s="13" customFormat="1" ht="11.25">
      <c r="B160" s="160"/>
      <c r="D160" s="142" t="s">
        <v>219</v>
      </c>
      <c r="E160" s="161" t="s">
        <v>19</v>
      </c>
      <c r="F160" s="162" t="s">
        <v>1605</v>
      </c>
      <c r="H160" s="163">
        <v>160</v>
      </c>
      <c r="I160" s="164"/>
      <c r="L160" s="160"/>
      <c r="M160" s="165"/>
      <c r="T160" s="166"/>
      <c r="AT160" s="161" t="s">
        <v>219</v>
      </c>
      <c r="AU160" s="161" t="s">
        <v>85</v>
      </c>
      <c r="AV160" s="13" t="s">
        <v>85</v>
      </c>
      <c r="AW160" s="13" t="s">
        <v>37</v>
      </c>
      <c r="AX160" s="13" t="s">
        <v>76</v>
      </c>
      <c r="AY160" s="161" t="s">
        <v>140</v>
      </c>
    </row>
    <row r="161" spans="2:65" s="12" customFormat="1" ht="11.25">
      <c r="B161" s="154"/>
      <c r="D161" s="142" t="s">
        <v>219</v>
      </c>
      <c r="E161" s="155" t="s">
        <v>19</v>
      </c>
      <c r="F161" s="156" t="s">
        <v>1606</v>
      </c>
      <c r="H161" s="155" t="s">
        <v>19</v>
      </c>
      <c r="I161" s="157"/>
      <c r="L161" s="154"/>
      <c r="M161" s="158"/>
      <c r="T161" s="159"/>
      <c r="AT161" s="155" t="s">
        <v>219</v>
      </c>
      <c r="AU161" s="155" t="s">
        <v>85</v>
      </c>
      <c r="AV161" s="12" t="s">
        <v>83</v>
      </c>
      <c r="AW161" s="12" t="s">
        <v>37</v>
      </c>
      <c r="AX161" s="12" t="s">
        <v>76</v>
      </c>
      <c r="AY161" s="155" t="s">
        <v>140</v>
      </c>
    </row>
    <row r="162" spans="2:65" s="13" customFormat="1" ht="11.25">
      <c r="B162" s="160"/>
      <c r="D162" s="142" t="s">
        <v>219</v>
      </c>
      <c r="E162" s="161" t="s">
        <v>19</v>
      </c>
      <c r="F162" s="162" t="s">
        <v>1607</v>
      </c>
      <c r="H162" s="163">
        <v>15</v>
      </c>
      <c r="I162" s="164"/>
      <c r="L162" s="160"/>
      <c r="M162" s="165"/>
      <c r="T162" s="166"/>
      <c r="AT162" s="161" t="s">
        <v>219</v>
      </c>
      <c r="AU162" s="161" t="s">
        <v>85</v>
      </c>
      <c r="AV162" s="13" t="s">
        <v>85</v>
      </c>
      <c r="AW162" s="13" t="s">
        <v>37</v>
      </c>
      <c r="AX162" s="13" t="s">
        <v>76</v>
      </c>
      <c r="AY162" s="161" t="s">
        <v>140</v>
      </c>
    </row>
    <row r="163" spans="2:65" s="12" customFormat="1" ht="11.25">
      <c r="B163" s="154"/>
      <c r="D163" s="142" t="s">
        <v>219</v>
      </c>
      <c r="E163" s="155" t="s">
        <v>19</v>
      </c>
      <c r="F163" s="156" t="s">
        <v>1608</v>
      </c>
      <c r="H163" s="155" t="s">
        <v>19</v>
      </c>
      <c r="I163" s="157"/>
      <c r="L163" s="154"/>
      <c r="M163" s="158"/>
      <c r="T163" s="159"/>
      <c r="AT163" s="155" t="s">
        <v>219</v>
      </c>
      <c r="AU163" s="155" t="s">
        <v>85</v>
      </c>
      <c r="AV163" s="12" t="s">
        <v>83</v>
      </c>
      <c r="AW163" s="12" t="s">
        <v>37</v>
      </c>
      <c r="AX163" s="12" t="s">
        <v>76</v>
      </c>
      <c r="AY163" s="155" t="s">
        <v>140</v>
      </c>
    </row>
    <row r="164" spans="2:65" s="13" customFormat="1" ht="11.25">
      <c r="B164" s="160"/>
      <c r="D164" s="142" t="s">
        <v>219</v>
      </c>
      <c r="E164" s="161" t="s">
        <v>19</v>
      </c>
      <c r="F164" s="162" t="s">
        <v>1609</v>
      </c>
      <c r="H164" s="163">
        <v>40</v>
      </c>
      <c r="I164" s="164"/>
      <c r="L164" s="160"/>
      <c r="M164" s="165"/>
      <c r="T164" s="166"/>
      <c r="AT164" s="161" t="s">
        <v>219</v>
      </c>
      <c r="AU164" s="161" t="s">
        <v>85</v>
      </c>
      <c r="AV164" s="13" t="s">
        <v>85</v>
      </c>
      <c r="AW164" s="13" t="s">
        <v>37</v>
      </c>
      <c r="AX164" s="13" t="s">
        <v>76</v>
      </c>
      <c r="AY164" s="161" t="s">
        <v>140</v>
      </c>
    </row>
    <row r="165" spans="2:65" s="12" customFormat="1" ht="11.25">
      <c r="B165" s="154"/>
      <c r="D165" s="142" t="s">
        <v>219</v>
      </c>
      <c r="E165" s="155" t="s">
        <v>19</v>
      </c>
      <c r="F165" s="156" t="s">
        <v>1610</v>
      </c>
      <c r="H165" s="155" t="s">
        <v>19</v>
      </c>
      <c r="I165" s="157"/>
      <c r="L165" s="154"/>
      <c r="M165" s="158"/>
      <c r="T165" s="159"/>
      <c r="AT165" s="155" t="s">
        <v>219</v>
      </c>
      <c r="AU165" s="155" t="s">
        <v>85</v>
      </c>
      <c r="AV165" s="12" t="s">
        <v>83</v>
      </c>
      <c r="AW165" s="12" t="s">
        <v>37</v>
      </c>
      <c r="AX165" s="12" t="s">
        <v>76</v>
      </c>
      <c r="AY165" s="155" t="s">
        <v>140</v>
      </c>
    </row>
    <row r="166" spans="2:65" s="13" customFormat="1" ht="11.25">
      <c r="B166" s="160"/>
      <c r="D166" s="142" t="s">
        <v>219</v>
      </c>
      <c r="E166" s="161" t="s">
        <v>19</v>
      </c>
      <c r="F166" s="162" t="s">
        <v>1611</v>
      </c>
      <c r="H166" s="163">
        <v>130</v>
      </c>
      <c r="I166" s="164"/>
      <c r="L166" s="160"/>
      <c r="M166" s="165"/>
      <c r="T166" s="166"/>
      <c r="AT166" s="161" t="s">
        <v>219</v>
      </c>
      <c r="AU166" s="161" t="s">
        <v>85</v>
      </c>
      <c r="AV166" s="13" t="s">
        <v>85</v>
      </c>
      <c r="AW166" s="13" t="s">
        <v>37</v>
      </c>
      <c r="AX166" s="13" t="s">
        <v>76</v>
      </c>
      <c r="AY166" s="161" t="s">
        <v>140</v>
      </c>
    </row>
    <row r="167" spans="2:65" s="14" customFormat="1" ht="11.25">
      <c r="B167" s="167"/>
      <c r="D167" s="142" t="s">
        <v>219</v>
      </c>
      <c r="E167" s="168" t="s">
        <v>19</v>
      </c>
      <c r="F167" s="169" t="s">
        <v>224</v>
      </c>
      <c r="H167" s="170">
        <v>345</v>
      </c>
      <c r="I167" s="171"/>
      <c r="L167" s="167"/>
      <c r="M167" s="172"/>
      <c r="T167" s="173"/>
      <c r="AT167" s="168" t="s">
        <v>219</v>
      </c>
      <c r="AU167" s="168" t="s">
        <v>85</v>
      </c>
      <c r="AV167" s="14" t="s">
        <v>139</v>
      </c>
      <c r="AW167" s="14" t="s">
        <v>37</v>
      </c>
      <c r="AX167" s="14" t="s">
        <v>83</v>
      </c>
      <c r="AY167" s="168" t="s">
        <v>140</v>
      </c>
    </row>
    <row r="168" spans="2:65" s="1" customFormat="1" ht="16.5" customHeight="1">
      <c r="B168" s="32"/>
      <c r="C168" s="129" t="s">
        <v>8</v>
      </c>
      <c r="D168" s="129" t="s">
        <v>141</v>
      </c>
      <c r="E168" s="130" t="s">
        <v>1612</v>
      </c>
      <c r="F168" s="131" t="s">
        <v>1613</v>
      </c>
      <c r="G168" s="132" t="s">
        <v>182</v>
      </c>
      <c r="H168" s="133">
        <v>105.48</v>
      </c>
      <c r="I168" s="134"/>
      <c r="J168" s="135">
        <f>ROUND(I168*H168,2)</f>
        <v>0</v>
      </c>
      <c r="K168" s="131" t="s">
        <v>19</v>
      </c>
      <c r="L168" s="32"/>
      <c r="M168" s="136" t="s">
        <v>19</v>
      </c>
      <c r="N168" s="137" t="s">
        <v>47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139</v>
      </c>
      <c r="AT168" s="140" t="s">
        <v>141</v>
      </c>
      <c r="AU168" s="140" t="s">
        <v>85</v>
      </c>
      <c r="AY168" s="17" t="s">
        <v>140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7" t="s">
        <v>83</v>
      </c>
      <c r="BK168" s="141">
        <f>ROUND(I168*H168,2)</f>
        <v>0</v>
      </c>
      <c r="BL168" s="17" t="s">
        <v>139</v>
      </c>
      <c r="BM168" s="140" t="s">
        <v>1614</v>
      </c>
    </row>
    <row r="169" spans="2:65" s="1" customFormat="1" ht="19.5">
      <c r="B169" s="32"/>
      <c r="D169" s="142" t="s">
        <v>147</v>
      </c>
      <c r="F169" s="143" t="s">
        <v>1615</v>
      </c>
      <c r="I169" s="144"/>
      <c r="L169" s="32"/>
      <c r="M169" s="145"/>
      <c r="T169" s="53"/>
      <c r="AT169" s="17" t="s">
        <v>147</v>
      </c>
      <c r="AU169" s="17" t="s">
        <v>85</v>
      </c>
    </row>
    <row r="170" spans="2:65" s="12" customFormat="1" ht="11.25">
      <c r="B170" s="154"/>
      <c r="D170" s="142" t="s">
        <v>219</v>
      </c>
      <c r="E170" s="155" t="s">
        <v>19</v>
      </c>
      <c r="F170" s="156" t="s">
        <v>1616</v>
      </c>
      <c r="H170" s="155" t="s">
        <v>19</v>
      </c>
      <c r="I170" s="157"/>
      <c r="L170" s="154"/>
      <c r="M170" s="158"/>
      <c r="T170" s="159"/>
      <c r="AT170" s="155" t="s">
        <v>219</v>
      </c>
      <c r="AU170" s="155" t="s">
        <v>85</v>
      </c>
      <c r="AV170" s="12" t="s">
        <v>83</v>
      </c>
      <c r="AW170" s="12" t="s">
        <v>37</v>
      </c>
      <c r="AX170" s="12" t="s">
        <v>76</v>
      </c>
      <c r="AY170" s="155" t="s">
        <v>140</v>
      </c>
    </row>
    <row r="171" spans="2:65" s="12" customFormat="1" ht="11.25">
      <c r="B171" s="154"/>
      <c r="D171" s="142" t="s">
        <v>219</v>
      </c>
      <c r="E171" s="155" t="s">
        <v>19</v>
      </c>
      <c r="F171" s="156" t="s">
        <v>1617</v>
      </c>
      <c r="H171" s="155" t="s">
        <v>19</v>
      </c>
      <c r="I171" s="157"/>
      <c r="L171" s="154"/>
      <c r="M171" s="158"/>
      <c r="T171" s="159"/>
      <c r="AT171" s="155" t="s">
        <v>219</v>
      </c>
      <c r="AU171" s="155" t="s">
        <v>85</v>
      </c>
      <c r="AV171" s="12" t="s">
        <v>83</v>
      </c>
      <c r="AW171" s="12" t="s">
        <v>37</v>
      </c>
      <c r="AX171" s="12" t="s">
        <v>76</v>
      </c>
      <c r="AY171" s="155" t="s">
        <v>140</v>
      </c>
    </row>
    <row r="172" spans="2:65" s="13" customFormat="1" ht="11.25">
      <c r="B172" s="160"/>
      <c r="D172" s="142" t="s">
        <v>219</v>
      </c>
      <c r="E172" s="161" t="s">
        <v>19</v>
      </c>
      <c r="F172" s="162" t="s">
        <v>1618</v>
      </c>
      <c r="H172" s="163">
        <v>124.32</v>
      </c>
      <c r="I172" s="164"/>
      <c r="L172" s="160"/>
      <c r="M172" s="165"/>
      <c r="T172" s="166"/>
      <c r="AT172" s="161" t="s">
        <v>219</v>
      </c>
      <c r="AU172" s="161" t="s">
        <v>85</v>
      </c>
      <c r="AV172" s="13" t="s">
        <v>85</v>
      </c>
      <c r="AW172" s="13" t="s">
        <v>37</v>
      </c>
      <c r="AX172" s="13" t="s">
        <v>76</v>
      </c>
      <c r="AY172" s="161" t="s">
        <v>140</v>
      </c>
    </row>
    <row r="173" spans="2:65" s="13" customFormat="1" ht="11.25">
      <c r="B173" s="160"/>
      <c r="D173" s="142" t="s">
        <v>219</v>
      </c>
      <c r="E173" s="161" t="s">
        <v>19</v>
      </c>
      <c r="F173" s="162" t="s">
        <v>1619</v>
      </c>
      <c r="H173" s="163">
        <v>-18.84</v>
      </c>
      <c r="I173" s="164"/>
      <c r="L173" s="160"/>
      <c r="M173" s="165"/>
      <c r="T173" s="166"/>
      <c r="AT173" s="161" t="s">
        <v>219</v>
      </c>
      <c r="AU173" s="161" t="s">
        <v>85</v>
      </c>
      <c r="AV173" s="13" t="s">
        <v>85</v>
      </c>
      <c r="AW173" s="13" t="s">
        <v>37</v>
      </c>
      <c r="AX173" s="13" t="s">
        <v>76</v>
      </c>
      <c r="AY173" s="161" t="s">
        <v>140</v>
      </c>
    </row>
    <row r="174" spans="2:65" s="14" customFormat="1" ht="11.25">
      <c r="B174" s="167"/>
      <c r="D174" s="142" t="s">
        <v>219</v>
      </c>
      <c r="E174" s="168" t="s">
        <v>19</v>
      </c>
      <c r="F174" s="169" t="s">
        <v>224</v>
      </c>
      <c r="H174" s="170">
        <v>105.48</v>
      </c>
      <c r="I174" s="171"/>
      <c r="L174" s="167"/>
      <c r="M174" s="172"/>
      <c r="T174" s="173"/>
      <c r="AT174" s="168" t="s">
        <v>219</v>
      </c>
      <c r="AU174" s="168" t="s">
        <v>85</v>
      </c>
      <c r="AV174" s="14" t="s">
        <v>139</v>
      </c>
      <c r="AW174" s="14" t="s">
        <v>37</v>
      </c>
      <c r="AX174" s="14" t="s">
        <v>83</v>
      </c>
      <c r="AY174" s="168" t="s">
        <v>140</v>
      </c>
    </row>
    <row r="175" spans="2:65" s="1" customFormat="1" ht="16.5" customHeight="1">
      <c r="B175" s="32"/>
      <c r="C175" s="129" t="s">
        <v>285</v>
      </c>
      <c r="D175" s="129" t="s">
        <v>141</v>
      </c>
      <c r="E175" s="130" t="s">
        <v>1620</v>
      </c>
      <c r="F175" s="131" t="s">
        <v>1621</v>
      </c>
      <c r="G175" s="132" t="s">
        <v>182</v>
      </c>
      <c r="H175" s="133">
        <v>987.29100000000005</v>
      </c>
      <c r="I175" s="134"/>
      <c r="J175" s="135">
        <f>ROUND(I175*H175,2)</f>
        <v>0</v>
      </c>
      <c r="K175" s="131" t="s">
        <v>19</v>
      </c>
      <c r="L175" s="32"/>
      <c r="M175" s="136" t="s">
        <v>19</v>
      </c>
      <c r="N175" s="137" t="s">
        <v>47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139</v>
      </c>
      <c r="AT175" s="140" t="s">
        <v>141</v>
      </c>
      <c r="AU175" s="140" t="s">
        <v>85</v>
      </c>
      <c r="AY175" s="17" t="s">
        <v>140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7" t="s">
        <v>83</v>
      </c>
      <c r="BK175" s="141">
        <f>ROUND(I175*H175,2)</f>
        <v>0</v>
      </c>
      <c r="BL175" s="17" t="s">
        <v>139</v>
      </c>
      <c r="BM175" s="140" t="s">
        <v>1622</v>
      </c>
    </row>
    <row r="176" spans="2:65" s="1" customFormat="1" ht="19.5">
      <c r="B176" s="32"/>
      <c r="D176" s="142" t="s">
        <v>147</v>
      </c>
      <c r="F176" s="143" t="s">
        <v>1623</v>
      </c>
      <c r="I176" s="144"/>
      <c r="L176" s="32"/>
      <c r="M176" s="145"/>
      <c r="T176" s="53"/>
      <c r="AT176" s="17" t="s">
        <v>147</v>
      </c>
      <c r="AU176" s="17" t="s">
        <v>85</v>
      </c>
    </row>
    <row r="177" spans="2:65" s="12" customFormat="1" ht="11.25">
      <c r="B177" s="154"/>
      <c r="D177" s="142" t="s">
        <v>219</v>
      </c>
      <c r="E177" s="155" t="s">
        <v>19</v>
      </c>
      <c r="F177" s="156" t="s">
        <v>1616</v>
      </c>
      <c r="H177" s="155" t="s">
        <v>19</v>
      </c>
      <c r="I177" s="157"/>
      <c r="L177" s="154"/>
      <c r="M177" s="158"/>
      <c r="T177" s="159"/>
      <c r="AT177" s="155" t="s">
        <v>219</v>
      </c>
      <c r="AU177" s="155" t="s">
        <v>85</v>
      </c>
      <c r="AV177" s="12" t="s">
        <v>83</v>
      </c>
      <c r="AW177" s="12" t="s">
        <v>37</v>
      </c>
      <c r="AX177" s="12" t="s">
        <v>76</v>
      </c>
      <c r="AY177" s="155" t="s">
        <v>140</v>
      </c>
    </row>
    <row r="178" spans="2:65" s="12" customFormat="1" ht="11.25">
      <c r="B178" s="154"/>
      <c r="D178" s="142" t="s">
        <v>219</v>
      </c>
      <c r="E178" s="155" t="s">
        <v>19</v>
      </c>
      <c r="F178" s="156" t="s">
        <v>1617</v>
      </c>
      <c r="H178" s="155" t="s">
        <v>19</v>
      </c>
      <c r="I178" s="157"/>
      <c r="L178" s="154"/>
      <c r="M178" s="158"/>
      <c r="T178" s="159"/>
      <c r="AT178" s="155" t="s">
        <v>219</v>
      </c>
      <c r="AU178" s="155" t="s">
        <v>85</v>
      </c>
      <c r="AV178" s="12" t="s">
        <v>83</v>
      </c>
      <c r="AW178" s="12" t="s">
        <v>37</v>
      </c>
      <c r="AX178" s="12" t="s">
        <v>76</v>
      </c>
      <c r="AY178" s="155" t="s">
        <v>140</v>
      </c>
    </row>
    <row r="179" spans="2:65" s="13" customFormat="1" ht="11.25">
      <c r="B179" s="160"/>
      <c r="D179" s="142" t="s">
        <v>219</v>
      </c>
      <c r="E179" s="161" t="s">
        <v>19</v>
      </c>
      <c r="F179" s="162" t="s">
        <v>1624</v>
      </c>
      <c r="H179" s="163">
        <v>103.6</v>
      </c>
      <c r="I179" s="164"/>
      <c r="L179" s="160"/>
      <c r="M179" s="165"/>
      <c r="T179" s="166"/>
      <c r="AT179" s="161" t="s">
        <v>219</v>
      </c>
      <c r="AU179" s="161" t="s">
        <v>85</v>
      </c>
      <c r="AV179" s="13" t="s">
        <v>85</v>
      </c>
      <c r="AW179" s="13" t="s">
        <v>37</v>
      </c>
      <c r="AX179" s="13" t="s">
        <v>76</v>
      </c>
      <c r="AY179" s="161" t="s">
        <v>140</v>
      </c>
    </row>
    <row r="180" spans="2:65" s="13" customFormat="1" ht="11.25">
      <c r="B180" s="160"/>
      <c r="D180" s="142" t="s">
        <v>219</v>
      </c>
      <c r="E180" s="161" t="s">
        <v>19</v>
      </c>
      <c r="F180" s="162" t="s">
        <v>1625</v>
      </c>
      <c r="H180" s="163">
        <v>-4.4530000000000003</v>
      </c>
      <c r="I180" s="164"/>
      <c r="L180" s="160"/>
      <c r="M180" s="165"/>
      <c r="T180" s="166"/>
      <c r="AT180" s="161" t="s">
        <v>219</v>
      </c>
      <c r="AU180" s="161" t="s">
        <v>85</v>
      </c>
      <c r="AV180" s="13" t="s">
        <v>85</v>
      </c>
      <c r="AW180" s="13" t="s">
        <v>37</v>
      </c>
      <c r="AX180" s="13" t="s">
        <v>76</v>
      </c>
      <c r="AY180" s="161" t="s">
        <v>140</v>
      </c>
    </row>
    <row r="181" spans="2:65" s="12" customFormat="1" ht="11.25">
      <c r="B181" s="154"/>
      <c r="D181" s="142" t="s">
        <v>219</v>
      </c>
      <c r="E181" s="155" t="s">
        <v>19</v>
      </c>
      <c r="F181" s="156" t="s">
        <v>1626</v>
      </c>
      <c r="H181" s="155" t="s">
        <v>19</v>
      </c>
      <c r="I181" s="157"/>
      <c r="L181" s="154"/>
      <c r="M181" s="158"/>
      <c r="T181" s="159"/>
      <c r="AT181" s="155" t="s">
        <v>219</v>
      </c>
      <c r="AU181" s="155" t="s">
        <v>85</v>
      </c>
      <c r="AV181" s="12" t="s">
        <v>83</v>
      </c>
      <c r="AW181" s="12" t="s">
        <v>37</v>
      </c>
      <c r="AX181" s="12" t="s">
        <v>76</v>
      </c>
      <c r="AY181" s="155" t="s">
        <v>140</v>
      </c>
    </row>
    <row r="182" spans="2:65" s="13" customFormat="1" ht="11.25">
      <c r="B182" s="160"/>
      <c r="D182" s="142" t="s">
        <v>219</v>
      </c>
      <c r="E182" s="161" t="s">
        <v>19</v>
      </c>
      <c r="F182" s="162" t="s">
        <v>1627</v>
      </c>
      <c r="H182" s="163">
        <v>236.13</v>
      </c>
      <c r="I182" s="164"/>
      <c r="L182" s="160"/>
      <c r="M182" s="165"/>
      <c r="T182" s="166"/>
      <c r="AT182" s="161" t="s">
        <v>219</v>
      </c>
      <c r="AU182" s="161" t="s">
        <v>85</v>
      </c>
      <c r="AV182" s="13" t="s">
        <v>85</v>
      </c>
      <c r="AW182" s="13" t="s">
        <v>37</v>
      </c>
      <c r="AX182" s="13" t="s">
        <v>76</v>
      </c>
      <c r="AY182" s="161" t="s">
        <v>140</v>
      </c>
    </row>
    <row r="183" spans="2:65" s="13" customFormat="1" ht="11.25">
      <c r="B183" s="160"/>
      <c r="D183" s="142" t="s">
        <v>219</v>
      </c>
      <c r="E183" s="161" t="s">
        <v>19</v>
      </c>
      <c r="F183" s="162" t="s">
        <v>1628</v>
      </c>
      <c r="H183" s="163">
        <v>30.295000000000002</v>
      </c>
      <c r="I183" s="164"/>
      <c r="L183" s="160"/>
      <c r="M183" s="165"/>
      <c r="T183" s="166"/>
      <c r="AT183" s="161" t="s">
        <v>219</v>
      </c>
      <c r="AU183" s="161" t="s">
        <v>85</v>
      </c>
      <c r="AV183" s="13" t="s">
        <v>85</v>
      </c>
      <c r="AW183" s="13" t="s">
        <v>37</v>
      </c>
      <c r="AX183" s="13" t="s">
        <v>76</v>
      </c>
      <c r="AY183" s="161" t="s">
        <v>140</v>
      </c>
    </row>
    <row r="184" spans="2:65" s="12" customFormat="1" ht="11.25">
      <c r="B184" s="154"/>
      <c r="D184" s="142" t="s">
        <v>219</v>
      </c>
      <c r="E184" s="155" t="s">
        <v>19</v>
      </c>
      <c r="F184" s="156" t="s">
        <v>1591</v>
      </c>
      <c r="H184" s="155" t="s">
        <v>19</v>
      </c>
      <c r="I184" s="157"/>
      <c r="L184" s="154"/>
      <c r="M184" s="158"/>
      <c r="T184" s="159"/>
      <c r="AT184" s="155" t="s">
        <v>219</v>
      </c>
      <c r="AU184" s="155" t="s">
        <v>85</v>
      </c>
      <c r="AV184" s="12" t="s">
        <v>83</v>
      </c>
      <c r="AW184" s="12" t="s">
        <v>37</v>
      </c>
      <c r="AX184" s="12" t="s">
        <v>76</v>
      </c>
      <c r="AY184" s="155" t="s">
        <v>140</v>
      </c>
    </row>
    <row r="185" spans="2:65" s="13" customFormat="1" ht="11.25">
      <c r="B185" s="160"/>
      <c r="D185" s="142" t="s">
        <v>219</v>
      </c>
      <c r="E185" s="161" t="s">
        <v>19</v>
      </c>
      <c r="F185" s="162" t="s">
        <v>1629</v>
      </c>
      <c r="H185" s="163">
        <v>291.01900000000001</v>
      </c>
      <c r="I185" s="164"/>
      <c r="L185" s="160"/>
      <c r="M185" s="165"/>
      <c r="T185" s="166"/>
      <c r="AT185" s="161" t="s">
        <v>219</v>
      </c>
      <c r="AU185" s="161" t="s">
        <v>85</v>
      </c>
      <c r="AV185" s="13" t="s">
        <v>85</v>
      </c>
      <c r="AW185" s="13" t="s">
        <v>37</v>
      </c>
      <c r="AX185" s="13" t="s">
        <v>76</v>
      </c>
      <c r="AY185" s="161" t="s">
        <v>140</v>
      </c>
    </row>
    <row r="186" spans="2:65" s="12" customFormat="1" ht="11.25">
      <c r="B186" s="154"/>
      <c r="D186" s="142" t="s">
        <v>219</v>
      </c>
      <c r="E186" s="155" t="s">
        <v>19</v>
      </c>
      <c r="F186" s="156" t="s">
        <v>1593</v>
      </c>
      <c r="H186" s="155" t="s">
        <v>19</v>
      </c>
      <c r="I186" s="157"/>
      <c r="L186" s="154"/>
      <c r="M186" s="158"/>
      <c r="T186" s="159"/>
      <c r="AT186" s="155" t="s">
        <v>219</v>
      </c>
      <c r="AU186" s="155" t="s">
        <v>85</v>
      </c>
      <c r="AV186" s="12" t="s">
        <v>83</v>
      </c>
      <c r="AW186" s="12" t="s">
        <v>37</v>
      </c>
      <c r="AX186" s="12" t="s">
        <v>76</v>
      </c>
      <c r="AY186" s="155" t="s">
        <v>140</v>
      </c>
    </row>
    <row r="187" spans="2:65" s="13" customFormat="1" ht="11.25">
      <c r="B187" s="160"/>
      <c r="D187" s="142" t="s">
        <v>219</v>
      </c>
      <c r="E187" s="161" t="s">
        <v>19</v>
      </c>
      <c r="F187" s="162" t="s">
        <v>1630</v>
      </c>
      <c r="H187" s="163">
        <v>274.92</v>
      </c>
      <c r="I187" s="164"/>
      <c r="L187" s="160"/>
      <c r="M187" s="165"/>
      <c r="T187" s="166"/>
      <c r="AT187" s="161" t="s">
        <v>219</v>
      </c>
      <c r="AU187" s="161" t="s">
        <v>85</v>
      </c>
      <c r="AV187" s="13" t="s">
        <v>85</v>
      </c>
      <c r="AW187" s="13" t="s">
        <v>37</v>
      </c>
      <c r="AX187" s="13" t="s">
        <v>76</v>
      </c>
      <c r="AY187" s="161" t="s">
        <v>140</v>
      </c>
    </row>
    <row r="188" spans="2:65" s="13" customFormat="1" ht="11.25">
      <c r="B188" s="160"/>
      <c r="D188" s="142" t="s">
        <v>219</v>
      </c>
      <c r="E188" s="161" t="s">
        <v>19</v>
      </c>
      <c r="F188" s="162" t="s">
        <v>1631</v>
      </c>
      <c r="H188" s="163">
        <v>55.78</v>
      </c>
      <c r="I188" s="164"/>
      <c r="L188" s="160"/>
      <c r="M188" s="165"/>
      <c r="T188" s="166"/>
      <c r="AT188" s="161" t="s">
        <v>219</v>
      </c>
      <c r="AU188" s="161" t="s">
        <v>85</v>
      </c>
      <c r="AV188" s="13" t="s">
        <v>85</v>
      </c>
      <c r="AW188" s="13" t="s">
        <v>37</v>
      </c>
      <c r="AX188" s="13" t="s">
        <v>76</v>
      </c>
      <c r="AY188" s="161" t="s">
        <v>140</v>
      </c>
    </row>
    <row r="189" spans="2:65" s="14" customFormat="1" ht="11.25">
      <c r="B189" s="167"/>
      <c r="D189" s="142" t="s">
        <v>219</v>
      </c>
      <c r="E189" s="168" t="s">
        <v>1522</v>
      </c>
      <c r="F189" s="169" t="s">
        <v>224</v>
      </c>
      <c r="H189" s="170">
        <v>987.29100000000005</v>
      </c>
      <c r="I189" s="171"/>
      <c r="L189" s="167"/>
      <c r="M189" s="172"/>
      <c r="T189" s="173"/>
      <c r="AT189" s="168" t="s">
        <v>219</v>
      </c>
      <c r="AU189" s="168" t="s">
        <v>85</v>
      </c>
      <c r="AV189" s="14" t="s">
        <v>139</v>
      </c>
      <c r="AW189" s="14" t="s">
        <v>37</v>
      </c>
      <c r="AX189" s="14" t="s">
        <v>83</v>
      </c>
      <c r="AY189" s="168" t="s">
        <v>140</v>
      </c>
    </row>
    <row r="190" spans="2:65" s="1" customFormat="1" ht="16.5" customHeight="1">
      <c r="B190" s="32"/>
      <c r="C190" s="129" t="s">
        <v>292</v>
      </c>
      <c r="D190" s="129" t="s">
        <v>141</v>
      </c>
      <c r="E190" s="130" t="s">
        <v>1632</v>
      </c>
      <c r="F190" s="131" t="s">
        <v>1633</v>
      </c>
      <c r="G190" s="132" t="s">
        <v>182</v>
      </c>
      <c r="H190" s="133">
        <v>61.682000000000002</v>
      </c>
      <c r="I190" s="134"/>
      <c r="J190" s="135">
        <f>ROUND(I190*H190,2)</f>
        <v>0</v>
      </c>
      <c r="K190" s="131" t="s">
        <v>19</v>
      </c>
      <c r="L190" s="32"/>
      <c r="M190" s="136" t="s">
        <v>19</v>
      </c>
      <c r="N190" s="137" t="s">
        <v>47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139</v>
      </c>
      <c r="AT190" s="140" t="s">
        <v>141</v>
      </c>
      <c r="AU190" s="140" t="s">
        <v>85</v>
      </c>
      <c r="AY190" s="17" t="s">
        <v>140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7" t="s">
        <v>83</v>
      </c>
      <c r="BK190" s="141">
        <f>ROUND(I190*H190,2)</f>
        <v>0</v>
      </c>
      <c r="BL190" s="17" t="s">
        <v>139</v>
      </c>
      <c r="BM190" s="140" t="s">
        <v>1634</v>
      </c>
    </row>
    <row r="191" spans="2:65" s="1" customFormat="1" ht="29.25">
      <c r="B191" s="32"/>
      <c r="D191" s="142" t="s">
        <v>147</v>
      </c>
      <c r="F191" s="143" t="s">
        <v>1635</v>
      </c>
      <c r="I191" s="144"/>
      <c r="L191" s="32"/>
      <c r="M191" s="145"/>
      <c r="T191" s="53"/>
      <c r="AT191" s="17" t="s">
        <v>147</v>
      </c>
      <c r="AU191" s="17" t="s">
        <v>85</v>
      </c>
    </row>
    <row r="192" spans="2:65" s="12" customFormat="1" ht="11.25">
      <c r="B192" s="154"/>
      <c r="D192" s="142" t="s">
        <v>219</v>
      </c>
      <c r="E192" s="155" t="s">
        <v>19</v>
      </c>
      <c r="F192" s="156" t="s">
        <v>1636</v>
      </c>
      <c r="H192" s="155" t="s">
        <v>19</v>
      </c>
      <c r="I192" s="157"/>
      <c r="L192" s="154"/>
      <c r="M192" s="158"/>
      <c r="T192" s="159"/>
      <c r="AT192" s="155" t="s">
        <v>219</v>
      </c>
      <c r="AU192" s="155" t="s">
        <v>85</v>
      </c>
      <c r="AV192" s="12" t="s">
        <v>83</v>
      </c>
      <c r="AW192" s="12" t="s">
        <v>37</v>
      </c>
      <c r="AX192" s="12" t="s">
        <v>76</v>
      </c>
      <c r="AY192" s="155" t="s">
        <v>140</v>
      </c>
    </row>
    <row r="193" spans="2:65" s="13" customFormat="1" ht="11.25">
      <c r="B193" s="160"/>
      <c r="D193" s="142" t="s">
        <v>219</v>
      </c>
      <c r="E193" s="161" t="s">
        <v>19</v>
      </c>
      <c r="F193" s="162" t="s">
        <v>1637</v>
      </c>
      <c r="H193" s="163">
        <v>7.92</v>
      </c>
      <c r="I193" s="164"/>
      <c r="L193" s="160"/>
      <c r="M193" s="165"/>
      <c r="T193" s="166"/>
      <c r="AT193" s="161" t="s">
        <v>219</v>
      </c>
      <c r="AU193" s="161" t="s">
        <v>85</v>
      </c>
      <c r="AV193" s="13" t="s">
        <v>85</v>
      </c>
      <c r="AW193" s="13" t="s">
        <v>37</v>
      </c>
      <c r="AX193" s="13" t="s">
        <v>76</v>
      </c>
      <c r="AY193" s="161" t="s">
        <v>140</v>
      </c>
    </row>
    <row r="194" spans="2:65" s="13" customFormat="1" ht="11.25">
      <c r="B194" s="160"/>
      <c r="D194" s="142" t="s">
        <v>219</v>
      </c>
      <c r="E194" s="161" t="s">
        <v>19</v>
      </c>
      <c r="F194" s="162" t="s">
        <v>1638</v>
      </c>
      <c r="H194" s="163">
        <v>2.64</v>
      </c>
      <c r="I194" s="164"/>
      <c r="L194" s="160"/>
      <c r="M194" s="165"/>
      <c r="T194" s="166"/>
      <c r="AT194" s="161" t="s">
        <v>219</v>
      </c>
      <c r="AU194" s="161" t="s">
        <v>85</v>
      </c>
      <c r="AV194" s="13" t="s">
        <v>85</v>
      </c>
      <c r="AW194" s="13" t="s">
        <v>37</v>
      </c>
      <c r="AX194" s="13" t="s">
        <v>76</v>
      </c>
      <c r="AY194" s="161" t="s">
        <v>140</v>
      </c>
    </row>
    <row r="195" spans="2:65" s="12" customFormat="1" ht="11.25">
      <c r="B195" s="154"/>
      <c r="D195" s="142" t="s">
        <v>219</v>
      </c>
      <c r="E195" s="155" t="s">
        <v>19</v>
      </c>
      <c r="F195" s="156" t="s">
        <v>1639</v>
      </c>
      <c r="H195" s="155" t="s">
        <v>19</v>
      </c>
      <c r="I195" s="157"/>
      <c r="L195" s="154"/>
      <c r="M195" s="158"/>
      <c r="T195" s="159"/>
      <c r="AT195" s="155" t="s">
        <v>219</v>
      </c>
      <c r="AU195" s="155" t="s">
        <v>85</v>
      </c>
      <c r="AV195" s="12" t="s">
        <v>83</v>
      </c>
      <c r="AW195" s="12" t="s">
        <v>37</v>
      </c>
      <c r="AX195" s="12" t="s">
        <v>76</v>
      </c>
      <c r="AY195" s="155" t="s">
        <v>140</v>
      </c>
    </row>
    <row r="196" spans="2:65" s="13" customFormat="1" ht="11.25">
      <c r="B196" s="160"/>
      <c r="D196" s="142" t="s">
        <v>219</v>
      </c>
      <c r="E196" s="161" t="s">
        <v>19</v>
      </c>
      <c r="F196" s="162" t="s">
        <v>1640</v>
      </c>
      <c r="H196" s="163">
        <v>39.6</v>
      </c>
      <c r="I196" s="164"/>
      <c r="L196" s="160"/>
      <c r="M196" s="165"/>
      <c r="T196" s="166"/>
      <c r="AT196" s="161" t="s">
        <v>219</v>
      </c>
      <c r="AU196" s="161" t="s">
        <v>85</v>
      </c>
      <c r="AV196" s="13" t="s">
        <v>85</v>
      </c>
      <c r="AW196" s="13" t="s">
        <v>37</v>
      </c>
      <c r="AX196" s="13" t="s">
        <v>76</v>
      </c>
      <c r="AY196" s="161" t="s">
        <v>140</v>
      </c>
    </row>
    <row r="197" spans="2:65" s="13" customFormat="1" ht="11.25">
      <c r="B197" s="160"/>
      <c r="D197" s="142" t="s">
        <v>219</v>
      </c>
      <c r="E197" s="161" t="s">
        <v>19</v>
      </c>
      <c r="F197" s="162" t="s">
        <v>1641</v>
      </c>
      <c r="H197" s="163">
        <v>11.522</v>
      </c>
      <c r="I197" s="164"/>
      <c r="L197" s="160"/>
      <c r="M197" s="165"/>
      <c r="T197" s="166"/>
      <c r="AT197" s="161" t="s">
        <v>219</v>
      </c>
      <c r="AU197" s="161" t="s">
        <v>85</v>
      </c>
      <c r="AV197" s="13" t="s">
        <v>85</v>
      </c>
      <c r="AW197" s="13" t="s">
        <v>37</v>
      </c>
      <c r="AX197" s="13" t="s">
        <v>76</v>
      </c>
      <c r="AY197" s="161" t="s">
        <v>140</v>
      </c>
    </row>
    <row r="198" spans="2:65" s="14" customFormat="1" ht="11.25">
      <c r="B198" s="167"/>
      <c r="D198" s="142" t="s">
        <v>219</v>
      </c>
      <c r="E198" s="168" t="s">
        <v>19</v>
      </c>
      <c r="F198" s="169" t="s">
        <v>224</v>
      </c>
      <c r="H198" s="170">
        <v>61.682000000000002</v>
      </c>
      <c r="I198" s="171"/>
      <c r="L198" s="167"/>
      <c r="M198" s="172"/>
      <c r="T198" s="173"/>
      <c r="AT198" s="168" t="s">
        <v>219</v>
      </c>
      <c r="AU198" s="168" t="s">
        <v>85</v>
      </c>
      <c r="AV198" s="14" t="s">
        <v>139</v>
      </c>
      <c r="AW198" s="14" t="s">
        <v>37</v>
      </c>
      <c r="AX198" s="14" t="s">
        <v>83</v>
      </c>
      <c r="AY198" s="168" t="s">
        <v>140</v>
      </c>
    </row>
    <row r="199" spans="2:65" s="1" customFormat="1" ht="16.5" customHeight="1">
      <c r="B199" s="32"/>
      <c r="C199" s="129" t="s">
        <v>298</v>
      </c>
      <c r="D199" s="129" t="s">
        <v>141</v>
      </c>
      <c r="E199" s="130" t="s">
        <v>1642</v>
      </c>
      <c r="F199" s="131" t="s">
        <v>1643</v>
      </c>
      <c r="G199" s="132" t="s">
        <v>182</v>
      </c>
      <c r="H199" s="133">
        <v>242.58</v>
      </c>
      <c r="I199" s="134"/>
      <c r="J199" s="135">
        <f>ROUND(I199*H199,2)</f>
        <v>0</v>
      </c>
      <c r="K199" s="131" t="s">
        <v>19</v>
      </c>
      <c r="L199" s="32"/>
      <c r="M199" s="136" t="s">
        <v>19</v>
      </c>
      <c r="N199" s="137" t="s">
        <v>47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306</v>
      </c>
      <c r="AT199" s="140" t="s">
        <v>141</v>
      </c>
      <c r="AU199" s="140" t="s">
        <v>85</v>
      </c>
      <c r="AY199" s="17" t="s">
        <v>140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7" t="s">
        <v>83</v>
      </c>
      <c r="BK199" s="141">
        <f>ROUND(I199*H199,2)</f>
        <v>0</v>
      </c>
      <c r="BL199" s="17" t="s">
        <v>306</v>
      </c>
      <c r="BM199" s="140" t="s">
        <v>1644</v>
      </c>
    </row>
    <row r="200" spans="2:65" s="1" customFormat="1" ht="11.25">
      <c r="B200" s="32"/>
      <c r="D200" s="142" t="s">
        <v>147</v>
      </c>
      <c r="F200" s="143" t="s">
        <v>1643</v>
      </c>
      <c r="I200" s="144"/>
      <c r="L200" s="32"/>
      <c r="M200" s="145"/>
      <c r="T200" s="53"/>
      <c r="AT200" s="17" t="s">
        <v>147</v>
      </c>
      <c r="AU200" s="17" t="s">
        <v>85</v>
      </c>
    </row>
    <row r="201" spans="2:65" s="12" customFormat="1" ht="11.25">
      <c r="B201" s="154"/>
      <c r="D201" s="142" t="s">
        <v>219</v>
      </c>
      <c r="E201" s="155" t="s">
        <v>19</v>
      </c>
      <c r="F201" s="156" t="s">
        <v>1645</v>
      </c>
      <c r="H201" s="155" t="s">
        <v>19</v>
      </c>
      <c r="I201" s="157"/>
      <c r="L201" s="154"/>
      <c r="M201" s="158"/>
      <c r="T201" s="159"/>
      <c r="AT201" s="155" t="s">
        <v>219</v>
      </c>
      <c r="AU201" s="155" t="s">
        <v>85</v>
      </c>
      <c r="AV201" s="12" t="s">
        <v>83</v>
      </c>
      <c r="AW201" s="12" t="s">
        <v>37</v>
      </c>
      <c r="AX201" s="12" t="s">
        <v>76</v>
      </c>
      <c r="AY201" s="155" t="s">
        <v>140</v>
      </c>
    </row>
    <row r="202" spans="2:65" s="12" customFormat="1" ht="11.25">
      <c r="B202" s="154"/>
      <c r="D202" s="142" t="s">
        <v>219</v>
      </c>
      <c r="E202" s="155" t="s">
        <v>19</v>
      </c>
      <c r="F202" s="156" t="s">
        <v>1589</v>
      </c>
      <c r="H202" s="155" t="s">
        <v>19</v>
      </c>
      <c r="I202" s="157"/>
      <c r="L202" s="154"/>
      <c r="M202" s="158"/>
      <c r="T202" s="159"/>
      <c r="AT202" s="155" t="s">
        <v>219</v>
      </c>
      <c r="AU202" s="155" t="s">
        <v>85</v>
      </c>
      <c r="AV202" s="12" t="s">
        <v>83</v>
      </c>
      <c r="AW202" s="12" t="s">
        <v>37</v>
      </c>
      <c r="AX202" s="12" t="s">
        <v>76</v>
      </c>
      <c r="AY202" s="155" t="s">
        <v>140</v>
      </c>
    </row>
    <row r="203" spans="2:65" s="13" customFormat="1" ht="11.25">
      <c r="B203" s="160"/>
      <c r="D203" s="142" t="s">
        <v>219</v>
      </c>
      <c r="E203" s="161" t="s">
        <v>19</v>
      </c>
      <c r="F203" s="162" t="s">
        <v>1590</v>
      </c>
      <c r="H203" s="163">
        <v>107.8</v>
      </c>
      <c r="I203" s="164"/>
      <c r="L203" s="160"/>
      <c r="M203" s="165"/>
      <c r="T203" s="166"/>
      <c r="AT203" s="161" t="s">
        <v>219</v>
      </c>
      <c r="AU203" s="161" t="s">
        <v>85</v>
      </c>
      <c r="AV203" s="13" t="s">
        <v>85</v>
      </c>
      <c r="AW203" s="13" t="s">
        <v>37</v>
      </c>
      <c r="AX203" s="13" t="s">
        <v>76</v>
      </c>
      <c r="AY203" s="161" t="s">
        <v>140</v>
      </c>
    </row>
    <row r="204" spans="2:65" s="12" customFormat="1" ht="11.25">
      <c r="B204" s="154"/>
      <c r="D204" s="142" t="s">
        <v>219</v>
      </c>
      <c r="E204" s="155" t="s">
        <v>19</v>
      </c>
      <c r="F204" s="156" t="s">
        <v>1591</v>
      </c>
      <c r="H204" s="155" t="s">
        <v>19</v>
      </c>
      <c r="I204" s="157"/>
      <c r="L204" s="154"/>
      <c r="M204" s="158"/>
      <c r="T204" s="159"/>
      <c r="AT204" s="155" t="s">
        <v>219</v>
      </c>
      <c r="AU204" s="155" t="s">
        <v>85</v>
      </c>
      <c r="AV204" s="12" t="s">
        <v>83</v>
      </c>
      <c r="AW204" s="12" t="s">
        <v>37</v>
      </c>
      <c r="AX204" s="12" t="s">
        <v>76</v>
      </c>
      <c r="AY204" s="155" t="s">
        <v>140</v>
      </c>
    </row>
    <row r="205" spans="2:65" s="13" customFormat="1" ht="11.25">
      <c r="B205" s="160"/>
      <c r="D205" s="142" t="s">
        <v>219</v>
      </c>
      <c r="E205" s="161" t="s">
        <v>19</v>
      </c>
      <c r="F205" s="162" t="s">
        <v>1646</v>
      </c>
      <c r="H205" s="163">
        <v>100.8</v>
      </c>
      <c r="I205" s="164"/>
      <c r="L205" s="160"/>
      <c r="M205" s="165"/>
      <c r="T205" s="166"/>
      <c r="AT205" s="161" t="s">
        <v>219</v>
      </c>
      <c r="AU205" s="161" t="s">
        <v>85</v>
      </c>
      <c r="AV205" s="13" t="s">
        <v>85</v>
      </c>
      <c r="AW205" s="13" t="s">
        <v>37</v>
      </c>
      <c r="AX205" s="13" t="s">
        <v>76</v>
      </c>
      <c r="AY205" s="161" t="s">
        <v>140</v>
      </c>
    </row>
    <row r="206" spans="2:65" s="12" customFormat="1" ht="11.25">
      <c r="B206" s="154"/>
      <c r="D206" s="142" t="s">
        <v>219</v>
      </c>
      <c r="E206" s="155" t="s">
        <v>19</v>
      </c>
      <c r="F206" s="156" t="s">
        <v>1593</v>
      </c>
      <c r="H206" s="155" t="s">
        <v>19</v>
      </c>
      <c r="I206" s="157"/>
      <c r="L206" s="154"/>
      <c r="M206" s="158"/>
      <c r="T206" s="159"/>
      <c r="AT206" s="155" t="s">
        <v>219</v>
      </c>
      <c r="AU206" s="155" t="s">
        <v>85</v>
      </c>
      <c r="AV206" s="12" t="s">
        <v>83</v>
      </c>
      <c r="AW206" s="12" t="s">
        <v>37</v>
      </c>
      <c r="AX206" s="12" t="s">
        <v>76</v>
      </c>
      <c r="AY206" s="155" t="s">
        <v>140</v>
      </c>
    </row>
    <row r="207" spans="2:65" s="13" customFormat="1" ht="11.25">
      <c r="B207" s="160"/>
      <c r="D207" s="142" t="s">
        <v>219</v>
      </c>
      <c r="E207" s="161" t="s">
        <v>19</v>
      </c>
      <c r="F207" s="162" t="s">
        <v>1647</v>
      </c>
      <c r="H207" s="163">
        <v>33.979999999999997</v>
      </c>
      <c r="I207" s="164"/>
      <c r="L207" s="160"/>
      <c r="M207" s="165"/>
      <c r="T207" s="166"/>
      <c r="AT207" s="161" t="s">
        <v>219</v>
      </c>
      <c r="AU207" s="161" t="s">
        <v>85</v>
      </c>
      <c r="AV207" s="13" t="s">
        <v>85</v>
      </c>
      <c r="AW207" s="13" t="s">
        <v>37</v>
      </c>
      <c r="AX207" s="13" t="s">
        <v>76</v>
      </c>
      <c r="AY207" s="161" t="s">
        <v>140</v>
      </c>
    </row>
    <row r="208" spans="2:65" s="14" customFormat="1" ht="11.25">
      <c r="B208" s="167"/>
      <c r="D208" s="142" t="s">
        <v>219</v>
      </c>
      <c r="E208" s="168" t="s">
        <v>19</v>
      </c>
      <c r="F208" s="169" t="s">
        <v>224</v>
      </c>
      <c r="H208" s="170">
        <v>242.58</v>
      </c>
      <c r="I208" s="171"/>
      <c r="L208" s="167"/>
      <c r="M208" s="172"/>
      <c r="T208" s="173"/>
      <c r="AT208" s="168" t="s">
        <v>219</v>
      </c>
      <c r="AU208" s="168" t="s">
        <v>85</v>
      </c>
      <c r="AV208" s="14" t="s">
        <v>139</v>
      </c>
      <c r="AW208" s="14" t="s">
        <v>37</v>
      </c>
      <c r="AX208" s="14" t="s">
        <v>83</v>
      </c>
      <c r="AY208" s="168" t="s">
        <v>140</v>
      </c>
    </row>
    <row r="209" spans="2:65" s="1" customFormat="1" ht="16.5" customHeight="1">
      <c r="B209" s="32"/>
      <c r="C209" s="129" t="s">
        <v>306</v>
      </c>
      <c r="D209" s="129" t="s">
        <v>141</v>
      </c>
      <c r="E209" s="130" t="s">
        <v>1648</v>
      </c>
      <c r="F209" s="131" t="s">
        <v>1649</v>
      </c>
      <c r="G209" s="132" t="s">
        <v>204</v>
      </c>
      <c r="H209" s="133">
        <v>1</v>
      </c>
      <c r="I209" s="134"/>
      <c r="J209" s="135">
        <f>ROUND(I209*H209,2)</f>
        <v>0</v>
      </c>
      <c r="K209" s="131" t="s">
        <v>19</v>
      </c>
      <c r="L209" s="32"/>
      <c r="M209" s="136" t="s">
        <v>19</v>
      </c>
      <c r="N209" s="137" t="s">
        <v>47</v>
      </c>
      <c r="P209" s="138">
        <f>O209*H209</f>
        <v>0</v>
      </c>
      <c r="Q209" s="138">
        <v>0</v>
      </c>
      <c r="R209" s="138">
        <f>Q209*H209</f>
        <v>0</v>
      </c>
      <c r="S209" s="138">
        <v>0</v>
      </c>
      <c r="T209" s="139">
        <f>S209*H209</f>
        <v>0</v>
      </c>
      <c r="AR209" s="140" t="s">
        <v>139</v>
      </c>
      <c r="AT209" s="140" t="s">
        <v>141</v>
      </c>
      <c r="AU209" s="140" t="s">
        <v>85</v>
      </c>
      <c r="AY209" s="17" t="s">
        <v>140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7" t="s">
        <v>83</v>
      </c>
      <c r="BK209" s="141">
        <f>ROUND(I209*H209,2)</f>
        <v>0</v>
      </c>
      <c r="BL209" s="17" t="s">
        <v>139</v>
      </c>
      <c r="BM209" s="140" t="s">
        <v>1650</v>
      </c>
    </row>
    <row r="210" spans="2:65" s="1" customFormat="1" ht="19.5">
      <c r="B210" s="32"/>
      <c r="D210" s="142" t="s">
        <v>147</v>
      </c>
      <c r="F210" s="143" t="s">
        <v>1651</v>
      </c>
      <c r="I210" s="144"/>
      <c r="L210" s="32"/>
      <c r="M210" s="145"/>
      <c r="T210" s="53"/>
      <c r="AT210" s="17" t="s">
        <v>147</v>
      </c>
      <c r="AU210" s="17" t="s">
        <v>85</v>
      </c>
    </row>
    <row r="211" spans="2:65" s="1" customFormat="1" ht="16.5" customHeight="1">
      <c r="B211" s="32"/>
      <c r="C211" s="129" t="s">
        <v>315</v>
      </c>
      <c r="D211" s="129" t="s">
        <v>141</v>
      </c>
      <c r="E211" s="130" t="s">
        <v>1652</v>
      </c>
      <c r="F211" s="131" t="s">
        <v>1653</v>
      </c>
      <c r="G211" s="132" t="s">
        <v>204</v>
      </c>
      <c r="H211" s="133">
        <v>1</v>
      </c>
      <c r="I211" s="134"/>
      <c r="J211" s="135">
        <f>ROUND(I211*H211,2)</f>
        <v>0</v>
      </c>
      <c r="K211" s="131" t="s">
        <v>19</v>
      </c>
      <c r="L211" s="32"/>
      <c r="M211" s="136" t="s">
        <v>19</v>
      </c>
      <c r="N211" s="137" t="s">
        <v>47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139</v>
      </c>
      <c r="AT211" s="140" t="s">
        <v>141</v>
      </c>
      <c r="AU211" s="140" t="s">
        <v>85</v>
      </c>
      <c r="AY211" s="17" t="s">
        <v>140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7" t="s">
        <v>83</v>
      </c>
      <c r="BK211" s="141">
        <f>ROUND(I211*H211,2)</f>
        <v>0</v>
      </c>
      <c r="BL211" s="17" t="s">
        <v>139</v>
      </c>
      <c r="BM211" s="140" t="s">
        <v>1654</v>
      </c>
    </row>
    <row r="212" spans="2:65" s="1" customFormat="1" ht="19.5">
      <c r="B212" s="32"/>
      <c r="D212" s="142" t="s">
        <v>147</v>
      </c>
      <c r="F212" s="143" t="s">
        <v>1655</v>
      </c>
      <c r="I212" s="144"/>
      <c r="L212" s="32"/>
      <c r="M212" s="145"/>
      <c r="T212" s="53"/>
      <c r="AT212" s="17" t="s">
        <v>147</v>
      </c>
      <c r="AU212" s="17" t="s">
        <v>85</v>
      </c>
    </row>
    <row r="213" spans="2:65" s="1" customFormat="1" ht="16.5" customHeight="1">
      <c r="B213" s="32"/>
      <c r="C213" s="129" t="s">
        <v>322</v>
      </c>
      <c r="D213" s="129" t="s">
        <v>141</v>
      </c>
      <c r="E213" s="130" t="s">
        <v>1656</v>
      </c>
      <c r="F213" s="131" t="s">
        <v>1657</v>
      </c>
      <c r="G213" s="132" t="s">
        <v>204</v>
      </c>
      <c r="H213" s="133">
        <v>1</v>
      </c>
      <c r="I213" s="134"/>
      <c r="J213" s="135">
        <f>ROUND(I213*H213,2)</f>
        <v>0</v>
      </c>
      <c r="K213" s="131" t="s">
        <v>19</v>
      </c>
      <c r="L213" s="32"/>
      <c r="M213" s="136" t="s">
        <v>19</v>
      </c>
      <c r="N213" s="137" t="s">
        <v>47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139</v>
      </c>
      <c r="AT213" s="140" t="s">
        <v>141</v>
      </c>
      <c r="AU213" s="140" t="s">
        <v>85</v>
      </c>
      <c r="AY213" s="17" t="s">
        <v>140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7" t="s">
        <v>83</v>
      </c>
      <c r="BK213" s="141">
        <f>ROUND(I213*H213,2)</f>
        <v>0</v>
      </c>
      <c r="BL213" s="17" t="s">
        <v>139</v>
      </c>
      <c r="BM213" s="140" t="s">
        <v>1658</v>
      </c>
    </row>
    <row r="214" spans="2:65" s="1" customFormat="1" ht="19.5">
      <c r="B214" s="32"/>
      <c r="D214" s="142" t="s">
        <v>147</v>
      </c>
      <c r="F214" s="143" t="s">
        <v>1659</v>
      </c>
      <c r="I214" s="144"/>
      <c r="L214" s="32"/>
      <c r="M214" s="145"/>
      <c r="T214" s="53"/>
      <c r="AT214" s="17" t="s">
        <v>147</v>
      </c>
      <c r="AU214" s="17" t="s">
        <v>85</v>
      </c>
    </row>
    <row r="215" spans="2:65" s="1" customFormat="1" ht="19.5">
      <c r="B215" s="32"/>
      <c r="D215" s="142" t="s">
        <v>339</v>
      </c>
      <c r="F215" s="184" t="s">
        <v>1602</v>
      </c>
      <c r="I215" s="144"/>
      <c r="L215" s="32"/>
      <c r="M215" s="145"/>
      <c r="T215" s="53"/>
      <c r="AT215" s="17" t="s">
        <v>339</v>
      </c>
      <c r="AU215" s="17" t="s">
        <v>85</v>
      </c>
    </row>
    <row r="216" spans="2:65" s="1" customFormat="1" ht="16.5" customHeight="1">
      <c r="B216" s="32"/>
      <c r="C216" s="129" t="s">
        <v>328</v>
      </c>
      <c r="D216" s="129" t="s">
        <v>141</v>
      </c>
      <c r="E216" s="130" t="s">
        <v>1660</v>
      </c>
      <c r="F216" s="131" t="s">
        <v>1661</v>
      </c>
      <c r="G216" s="132" t="s">
        <v>182</v>
      </c>
      <c r="H216" s="133">
        <v>155.94</v>
      </c>
      <c r="I216" s="134"/>
      <c r="J216" s="135">
        <f>ROUND(I216*H216,2)</f>
        <v>0</v>
      </c>
      <c r="K216" s="131" t="s">
        <v>19</v>
      </c>
      <c r="L216" s="32"/>
      <c r="M216" s="136" t="s">
        <v>19</v>
      </c>
      <c r="N216" s="137" t="s">
        <v>47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139</v>
      </c>
      <c r="AT216" s="140" t="s">
        <v>141</v>
      </c>
      <c r="AU216" s="140" t="s">
        <v>85</v>
      </c>
      <c r="AY216" s="17" t="s">
        <v>140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7" t="s">
        <v>83</v>
      </c>
      <c r="BK216" s="141">
        <f>ROUND(I216*H216,2)</f>
        <v>0</v>
      </c>
      <c r="BL216" s="17" t="s">
        <v>139</v>
      </c>
      <c r="BM216" s="140" t="s">
        <v>1662</v>
      </c>
    </row>
    <row r="217" spans="2:65" s="1" customFormat="1" ht="11.25">
      <c r="B217" s="32"/>
      <c r="D217" s="142" t="s">
        <v>147</v>
      </c>
      <c r="F217" s="143" t="s">
        <v>1663</v>
      </c>
      <c r="I217" s="144"/>
      <c r="L217" s="32"/>
      <c r="M217" s="145"/>
      <c r="T217" s="53"/>
      <c r="AT217" s="17" t="s">
        <v>147</v>
      </c>
      <c r="AU217" s="17" t="s">
        <v>85</v>
      </c>
    </row>
    <row r="218" spans="2:65" s="1" customFormat="1" ht="19.5">
      <c r="B218" s="32"/>
      <c r="D218" s="142" t="s">
        <v>339</v>
      </c>
      <c r="F218" s="184" t="s">
        <v>1664</v>
      </c>
      <c r="I218" s="144"/>
      <c r="L218" s="32"/>
      <c r="M218" s="145"/>
      <c r="T218" s="53"/>
      <c r="AT218" s="17" t="s">
        <v>339</v>
      </c>
      <c r="AU218" s="17" t="s">
        <v>85</v>
      </c>
    </row>
    <row r="219" spans="2:65" s="12" customFormat="1" ht="11.25">
      <c r="B219" s="154"/>
      <c r="D219" s="142" t="s">
        <v>219</v>
      </c>
      <c r="E219" s="155" t="s">
        <v>19</v>
      </c>
      <c r="F219" s="156" t="s">
        <v>1665</v>
      </c>
      <c r="H219" s="155" t="s">
        <v>19</v>
      </c>
      <c r="I219" s="157"/>
      <c r="L219" s="154"/>
      <c r="M219" s="158"/>
      <c r="T219" s="159"/>
      <c r="AT219" s="155" t="s">
        <v>219</v>
      </c>
      <c r="AU219" s="155" t="s">
        <v>85</v>
      </c>
      <c r="AV219" s="12" t="s">
        <v>83</v>
      </c>
      <c r="AW219" s="12" t="s">
        <v>37</v>
      </c>
      <c r="AX219" s="12" t="s">
        <v>76</v>
      </c>
      <c r="AY219" s="155" t="s">
        <v>140</v>
      </c>
    </row>
    <row r="220" spans="2:65" s="13" customFormat="1" ht="11.25">
      <c r="B220" s="160"/>
      <c r="D220" s="142" t="s">
        <v>219</v>
      </c>
      <c r="E220" s="161" t="s">
        <v>19</v>
      </c>
      <c r="F220" s="162" t="s">
        <v>1666</v>
      </c>
      <c r="H220" s="163">
        <v>155.94</v>
      </c>
      <c r="I220" s="164"/>
      <c r="L220" s="160"/>
      <c r="M220" s="165"/>
      <c r="T220" s="166"/>
      <c r="AT220" s="161" t="s">
        <v>219</v>
      </c>
      <c r="AU220" s="161" t="s">
        <v>85</v>
      </c>
      <c r="AV220" s="13" t="s">
        <v>85</v>
      </c>
      <c r="AW220" s="13" t="s">
        <v>37</v>
      </c>
      <c r="AX220" s="13" t="s">
        <v>83</v>
      </c>
      <c r="AY220" s="161" t="s">
        <v>140</v>
      </c>
    </row>
    <row r="221" spans="2:65" s="1" customFormat="1" ht="16.5" customHeight="1">
      <c r="B221" s="32"/>
      <c r="C221" s="129" t="s">
        <v>334</v>
      </c>
      <c r="D221" s="129" t="s">
        <v>141</v>
      </c>
      <c r="E221" s="130" t="s">
        <v>1667</v>
      </c>
      <c r="F221" s="131" t="s">
        <v>1668</v>
      </c>
      <c r="G221" s="132" t="s">
        <v>204</v>
      </c>
      <c r="H221" s="133">
        <v>1</v>
      </c>
      <c r="I221" s="134"/>
      <c r="J221" s="135">
        <f>ROUND(I221*H221,2)</f>
        <v>0</v>
      </c>
      <c r="K221" s="131" t="s">
        <v>19</v>
      </c>
      <c r="L221" s="32"/>
      <c r="M221" s="136" t="s">
        <v>19</v>
      </c>
      <c r="N221" s="137" t="s">
        <v>47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AR221" s="140" t="s">
        <v>139</v>
      </c>
      <c r="AT221" s="140" t="s">
        <v>141</v>
      </c>
      <c r="AU221" s="140" t="s">
        <v>85</v>
      </c>
      <c r="AY221" s="17" t="s">
        <v>140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7" t="s">
        <v>83</v>
      </c>
      <c r="BK221" s="141">
        <f>ROUND(I221*H221,2)</f>
        <v>0</v>
      </c>
      <c r="BL221" s="17" t="s">
        <v>139</v>
      </c>
      <c r="BM221" s="140" t="s">
        <v>1669</v>
      </c>
    </row>
    <row r="222" spans="2:65" s="1" customFormat="1" ht="11.25">
      <c r="B222" s="32"/>
      <c r="D222" s="142" t="s">
        <v>147</v>
      </c>
      <c r="F222" s="143" t="s">
        <v>1670</v>
      </c>
      <c r="I222" s="144"/>
      <c r="L222" s="32"/>
      <c r="M222" s="145"/>
      <c r="T222" s="53"/>
      <c r="AT222" s="17" t="s">
        <v>147</v>
      </c>
      <c r="AU222" s="17" t="s">
        <v>85</v>
      </c>
    </row>
    <row r="223" spans="2:65" s="1" customFormat="1" ht="16.5" customHeight="1">
      <c r="B223" s="32"/>
      <c r="C223" s="129" t="s">
        <v>7</v>
      </c>
      <c r="D223" s="129" t="s">
        <v>141</v>
      </c>
      <c r="E223" s="130" t="s">
        <v>1671</v>
      </c>
      <c r="F223" s="131" t="s">
        <v>1672</v>
      </c>
      <c r="G223" s="132" t="s">
        <v>182</v>
      </c>
      <c r="H223" s="133">
        <v>358.61500000000001</v>
      </c>
      <c r="I223" s="134"/>
      <c r="J223" s="135">
        <f>ROUND(I223*H223,2)</f>
        <v>0</v>
      </c>
      <c r="K223" s="131" t="s">
        <v>19</v>
      </c>
      <c r="L223" s="32"/>
      <c r="M223" s="136" t="s">
        <v>19</v>
      </c>
      <c r="N223" s="137" t="s">
        <v>47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139</v>
      </c>
      <c r="AT223" s="140" t="s">
        <v>141</v>
      </c>
      <c r="AU223" s="140" t="s">
        <v>85</v>
      </c>
      <c r="AY223" s="17" t="s">
        <v>140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7" t="s">
        <v>83</v>
      </c>
      <c r="BK223" s="141">
        <f>ROUND(I223*H223,2)</f>
        <v>0</v>
      </c>
      <c r="BL223" s="17" t="s">
        <v>139</v>
      </c>
      <c r="BM223" s="140" t="s">
        <v>1673</v>
      </c>
    </row>
    <row r="224" spans="2:65" s="1" customFormat="1" ht="19.5">
      <c r="B224" s="32"/>
      <c r="D224" s="142" t="s">
        <v>147</v>
      </c>
      <c r="F224" s="143" t="s">
        <v>1674</v>
      </c>
      <c r="I224" s="144"/>
      <c r="L224" s="32"/>
      <c r="M224" s="145"/>
      <c r="T224" s="53"/>
      <c r="AT224" s="17" t="s">
        <v>147</v>
      </c>
      <c r="AU224" s="17" t="s">
        <v>85</v>
      </c>
    </row>
    <row r="225" spans="2:65" s="1" customFormat="1" ht="19.5">
      <c r="B225" s="32"/>
      <c r="D225" s="142" t="s">
        <v>339</v>
      </c>
      <c r="F225" s="184" t="s">
        <v>1675</v>
      </c>
      <c r="I225" s="144"/>
      <c r="L225" s="32"/>
      <c r="M225" s="145"/>
      <c r="T225" s="53"/>
      <c r="AT225" s="17" t="s">
        <v>339</v>
      </c>
      <c r="AU225" s="17" t="s">
        <v>85</v>
      </c>
    </row>
    <row r="226" spans="2:65" s="12" customFormat="1" ht="11.25">
      <c r="B226" s="154"/>
      <c r="D226" s="142" t="s">
        <v>219</v>
      </c>
      <c r="E226" s="155" t="s">
        <v>19</v>
      </c>
      <c r="F226" s="156" t="s">
        <v>1676</v>
      </c>
      <c r="H226" s="155" t="s">
        <v>19</v>
      </c>
      <c r="I226" s="157"/>
      <c r="L226" s="154"/>
      <c r="M226" s="158"/>
      <c r="T226" s="159"/>
      <c r="AT226" s="155" t="s">
        <v>219</v>
      </c>
      <c r="AU226" s="155" t="s">
        <v>85</v>
      </c>
      <c r="AV226" s="12" t="s">
        <v>83</v>
      </c>
      <c r="AW226" s="12" t="s">
        <v>37</v>
      </c>
      <c r="AX226" s="12" t="s">
        <v>76</v>
      </c>
      <c r="AY226" s="155" t="s">
        <v>140</v>
      </c>
    </row>
    <row r="227" spans="2:65" s="13" customFormat="1" ht="11.25">
      <c r="B227" s="160"/>
      <c r="D227" s="142" t="s">
        <v>219</v>
      </c>
      <c r="E227" s="161" t="s">
        <v>19</v>
      </c>
      <c r="F227" s="162" t="s">
        <v>1677</v>
      </c>
      <c r="H227" s="163">
        <v>284.10000000000002</v>
      </c>
      <c r="I227" s="164"/>
      <c r="L227" s="160"/>
      <c r="M227" s="165"/>
      <c r="T227" s="166"/>
      <c r="AT227" s="161" t="s">
        <v>219</v>
      </c>
      <c r="AU227" s="161" t="s">
        <v>85</v>
      </c>
      <c r="AV227" s="13" t="s">
        <v>85</v>
      </c>
      <c r="AW227" s="13" t="s">
        <v>37</v>
      </c>
      <c r="AX227" s="13" t="s">
        <v>76</v>
      </c>
      <c r="AY227" s="161" t="s">
        <v>140</v>
      </c>
    </row>
    <row r="228" spans="2:65" s="13" customFormat="1" ht="11.25">
      <c r="B228" s="160"/>
      <c r="D228" s="142" t="s">
        <v>219</v>
      </c>
      <c r="E228" s="161" t="s">
        <v>19</v>
      </c>
      <c r="F228" s="162" t="s">
        <v>1678</v>
      </c>
      <c r="H228" s="163">
        <v>74.515000000000001</v>
      </c>
      <c r="I228" s="164"/>
      <c r="L228" s="160"/>
      <c r="M228" s="165"/>
      <c r="T228" s="166"/>
      <c r="AT228" s="161" t="s">
        <v>219</v>
      </c>
      <c r="AU228" s="161" t="s">
        <v>85</v>
      </c>
      <c r="AV228" s="13" t="s">
        <v>85</v>
      </c>
      <c r="AW228" s="13" t="s">
        <v>37</v>
      </c>
      <c r="AX228" s="13" t="s">
        <v>76</v>
      </c>
      <c r="AY228" s="161" t="s">
        <v>140</v>
      </c>
    </row>
    <row r="229" spans="2:65" s="14" customFormat="1" ht="11.25">
      <c r="B229" s="167"/>
      <c r="D229" s="142" t="s">
        <v>219</v>
      </c>
      <c r="E229" s="168" t="s">
        <v>19</v>
      </c>
      <c r="F229" s="169" t="s">
        <v>224</v>
      </c>
      <c r="H229" s="170">
        <v>358.61500000000001</v>
      </c>
      <c r="I229" s="171"/>
      <c r="L229" s="167"/>
      <c r="M229" s="172"/>
      <c r="T229" s="173"/>
      <c r="AT229" s="168" t="s">
        <v>219</v>
      </c>
      <c r="AU229" s="168" t="s">
        <v>85</v>
      </c>
      <c r="AV229" s="14" t="s">
        <v>139</v>
      </c>
      <c r="AW229" s="14" t="s">
        <v>37</v>
      </c>
      <c r="AX229" s="14" t="s">
        <v>83</v>
      </c>
      <c r="AY229" s="168" t="s">
        <v>140</v>
      </c>
    </row>
    <row r="230" spans="2:65" s="1" customFormat="1" ht="16.5" customHeight="1">
      <c r="B230" s="32"/>
      <c r="C230" s="129" t="s">
        <v>346</v>
      </c>
      <c r="D230" s="129" t="s">
        <v>141</v>
      </c>
      <c r="E230" s="130" t="s">
        <v>1679</v>
      </c>
      <c r="F230" s="131" t="s">
        <v>1680</v>
      </c>
      <c r="G230" s="132" t="s">
        <v>204</v>
      </c>
      <c r="H230" s="133">
        <v>1</v>
      </c>
      <c r="I230" s="134"/>
      <c r="J230" s="135">
        <f>ROUND(I230*H230,2)</f>
        <v>0</v>
      </c>
      <c r="K230" s="131" t="s">
        <v>19</v>
      </c>
      <c r="L230" s="32"/>
      <c r="M230" s="136" t="s">
        <v>19</v>
      </c>
      <c r="N230" s="137" t="s">
        <v>47</v>
      </c>
      <c r="P230" s="138">
        <f>O230*H230</f>
        <v>0</v>
      </c>
      <c r="Q230" s="138">
        <v>0</v>
      </c>
      <c r="R230" s="138">
        <f>Q230*H230</f>
        <v>0</v>
      </c>
      <c r="S230" s="138">
        <v>0</v>
      </c>
      <c r="T230" s="139">
        <f>S230*H230</f>
        <v>0</v>
      </c>
      <c r="AR230" s="140" t="s">
        <v>139</v>
      </c>
      <c r="AT230" s="140" t="s">
        <v>141</v>
      </c>
      <c r="AU230" s="140" t="s">
        <v>85</v>
      </c>
      <c r="AY230" s="17" t="s">
        <v>140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7" t="s">
        <v>83</v>
      </c>
      <c r="BK230" s="141">
        <f>ROUND(I230*H230,2)</f>
        <v>0</v>
      </c>
      <c r="BL230" s="17" t="s">
        <v>139</v>
      </c>
      <c r="BM230" s="140" t="s">
        <v>1681</v>
      </c>
    </row>
    <row r="231" spans="2:65" s="1" customFormat="1" ht="39">
      <c r="B231" s="32"/>
      <c r="D231" s="142" t="s">
        <v>147</v>
      </c>
      <c r="F231" s="143" t="s">
        <v>1682</v>
      </c>
      <c r="I231" s="144"/>
      <c r="L231" s="32"/>
      <c r="M231" s="145"/>
      <c r="T231" s="53"/>
      <c r="AT231" s="17" t="s">
        <v>147</v>
      </c>
      <c r="AU231" s="17" t="s">
        <v>85</v>
      </c>
    </row>
    <row r="232" spans="2:65" s="13" customFormat="1" ht="11.25">
      <c r="B232" s="160"/>
      <c r="D232" s="142" t="s">
        <v>219</v>
      </c>
      <c r="E232" s="161" t="s">
        <v>19</v>
      </c>
      <c r="F232" s="162" t="s">
        <v>83</v>
      </c>
      <c r="H232" s="163">
        <v>1</v>
      </c>
      <c r="I232" s="164"/>
      <c r="L232" s="160"/>
      <c r="M232" s="165"/>
      <c r="T232" s="166"/>
      <c r="AT232" s="161" t="s">
        <v>219</v>
      </c>
      <c r="AU232" s="161" t="s">
        <v>85</v>
      </c>
      <c r="AV232" s="13" t="s">
        <v>85</v>
      </c>
      <c r="AW232" s="13" t="s">
        <v>37</v>
      </c>
      <c r="AX232" s="13" t="s">
        <v>83</v>
      </c>
      <c r="AY232" s="161" t="s">
        <v>140</v>
      </c>
    </row>
    <row r="233" spans="2:65" s="1" customFormat="1" ht="16.5" customHeight="1">
      <c r="B233" s="32"/>
      <c r="C233" s="129" t="s">
        <v>350</v>
      </c>
      <c r="D233" s="129" t="s">
        <v>141</v>
      </c>
      <c r="E233" s="130" t="s">
        <v>1683</v>
      </c>
      <c r="F233" s="131" t="s">
        <v>1684</v>
      </c>
      <c r="G233" s="132" t="s">
        <v>204</v>
      </c>
      <c r="H233" s="133">
        <v>86</v>
      </c>
      <c r="I233" s="134"/>
      <c r="J233" s="135">
        <f>ROUND(I233*H233,2)</f>
        <v>0</v>
      </c>
      <c r="K233" s="131" t="s">
        <v>19</v>
      </c>
      <c r="L233" s="32"/>
      <c r="M233" s="136" t="s">
        <v>19</v>
      </c>
      <c r="N233" s="137" t="s">
        <v>47</v>
      </c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AR233" s="140" t="s">
        <v>139</v>
      </c>
      <c r="AT233" s="140" t="s">
        <v>141</v>
      </c>
      <c r="AU233" s="140" t="s">
        <v>85</v>
      </c>
      <c r="AY233" s="17" t="s">
        <v>140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7" t="s">
        <v>83</v>
      </c>
      <c r="BK233" s="141">
        <f>ROUND(I233*H233,2)</f>
        <v>0</v>
      </c>
      <c r="BL233" s="17" t="s">
        <v>139</v>
      </c>
      <c r="BM233" s="140" t="s">
        <v>1685</v>
      </c>
    </row>
    <row r="234" spans="2:65" s="1" customFormat="1" ht="29.25">
      <c r="B234" s="32"/>
      <c r="D234" s="142" t="s">
        <v>147</v>
      </c>
      <c r="F234" s="143" t="s">
        <v>1686</v>
      </c>
      <c r="I234" s="144"/>
      <c r="L234" s="32"/>
      <c r="M234" s="145"/>
      <c r="T234" s="53"/>
      <c r="AT234" s="17" t="s">
        <v>147</v>
      </c>
      <c r="AU234" s="17" t="s">
        <v>85</v>
      </c>
    </row>
    <row r="235" spans="2:65" s="12" customFormat="1" ht="11.25">
      <c r="B235" s="154"/>
      <c r="D235" s="142" t="s">
        <v>219</v>
      </c>
      <c r="E235" s="155" t="s">
        <v>19</v>
      </c>
      <c r="F235" s="156" t="s">
        <v>1533</v>
      </c>
      <c r="H235" s="155" t="s">
        <v>19</v>
      </c>
      <c r="I235" s="157"/>
      <c r="L235" s="154"/>
      <c r="M235" s="158"/>
      <c r="T235" s="159"/>
      <c r="AT235" s="155" t="s">
        <v>219</v>
      </c>
      <c r="AU235" s="155" t="s">
        <v>85</v>
      </c>
      <c r="AV235" s="12" t="s">
        <v>83</v>
      </c>
      <c r="AW235" s="12" t="s">
        <v>37</v>
      </c>
      <c r="AX235" s="12" t="s">
        <v>76</v>
      </c>
      <c r="AY235" s="155" t="s">
        <v>140</v>
      </c>
    </row>
    <row r="236" spans="2:65" s="13" customFormat="1" ht="11.25">
      <c r="B236" s="160"/>
      <c r="D236" s="142" t="s">
        <v>219</v>
      </c>
      <c r="E236" s="161" t="s">
        <v>19</v>
      </c>
      <c r="F236" s="162" t="s">
        <v>1687</v>
      </c>
      <c r="H236" s="163">
        <v>45</v>
      </c>
      <c r="I236" s="164"/>
      <c r="L236" s="160"/>
      <c r="M236" s="165"/>
      <c r="T236" s="166"/>
      <c r="AT236" s="161" t="s">
        <v>219</v>
      </c>
      <c r="AU236" s="161" t="s">
        <v>85</v>
      </c>
      <c r="AV236" s="13" t="s">
        <v>85</v>
      </c>
      <c r="AW236" s="13" t="s">
        <v>37</v>
      </c>
      <c r="AX236" s="13" t="s">
        <v>76</v>
      </c>
      <c r="AY236" s="161" t="s">
        <v>140</v>
      </c>
    </row>
    <row r="237" spans="2:65" s="13" customFormat="1" ht="11.25">
      <c r="B237" s="160"/>
      <c r="D237" s="142" t="s">
        <v>219</v>
      </c>
      <c r="E237" s="161" t="s">
        <v>19</v>
      </c>
      <c r="F237" s="162" t="s">
        <v>1688</v>
      </c>
      <c r="H237" s="163">
        <v>6</v>
      </c>
      <c r="I237" s="164"/>
      <c r="L237" s="160"/>
      <c r="M237" s="165"/>
      <c r="T237" s="166"/>
      <c r="AT237" s="161" t="s">
        <v>219</v>
      </c>
      <c r="AU237" s="161" t="s">
        <v>85</v>
      </c>
      <c r="AV237" s="13" t="s">
        <v>85</v>
      </c>
      <c r="AW237" s="13" t="s">
        <v>37</v>
      </c>
      <c r="AX237" s="13" t="s">
        <v>76</v>
      </c>
      <c r="AY237" s="161" t="s">
        <v>140</v>
      </c>
    </row>
    <row r="238" spans="2:65" s="13" customFormat="1" ht="11.25">
      <c r="B238" s="160"/>
      <c r="D238" s="142" t="s">
        <v>219</v>
      </c>
      <c r="E238" s="161" t="s">
        <v>19</v>
      </c>
      <c r="F238" s="162" t="s">
        <v>1689</v>
      </c>
      <c r="H238" s="163">
        <v>30</v>
      </c>
      <c r="I238" s="164"/>
      <c r="L238" s="160"/>
      <c r="M238" s="165"/>
      <c r="T238" s="166"/>
      <c r="AT238" s="161" t="s">
        <v>219</v>
      </c>
      <c r="AU238" s="161" t="s">
        <v>85</v>
      </c>
      <c r="AV238" s="13" t="s">
        <v>85</v>
      </c>
      <c r="AW238" s="13" t="s">
        <v>37</v>
      </c>
      <c r="AX238" s="13" t="s">
        <v>76</v>
      </c>
      <c r="AY238" s="161" t="s">
        <v>140</v>
      </c>
    </row>
    <row r="239" spans="2:65" s="13" customFormat="1" ht="11.25">
      <c r="B239" s="160"/>
      <c r="D239" s="142" t="s">
        <v>219</v>
      </c>
      <c r="E239" s="161" t="s">
        <v>19</v>
      </c>
      <c r="F239" s="162" t="s">
        <v>1690</v>
      </c>
      <c r="H239" s="163">
        <v>5</v>
      </c>
      <c r="I239" s="164"/>
      <c r="L239" s="160"/>
      <c r="M239" s="165"/>
      <c r="T239" s="166"/>
      <c r="AT239" s="161" t="s">
        <v>219</v>
      </c>
      <c r="AU239" s="161" t="s">
        <v>85</v>
      </c>
      <c r="AV239" s="13" t="s">
        <v>85</v>
      </c>
      <c r="AW239" s="13" t="s">
        <v>37</v>
      </c>
      <c r="AX239" s="13" t="s">
        <v>76</v>
      </c>
      <c r="AY239" s="161" t="s">
        <v>140</v>
      </c>
    </row>
    <row r="240" spans="2:65" s="14" customFormat="1" ht="11.25">
      <c r="B240" s="167"/>
      <c r="D240" s="142" t="s">
        <v>219</v>
      </c>
      <c r="E240" s="168" t="s">
        <v>19</v>
      </c>
      <c r="F240" s="169" t="s">
        <v>224</v>
      </c>
      <c r="H240" s="170">
        <v>86</v>
      </c>
      <c r="I240" s="171"/>
      <c r="L240" s="167"/>
      <c r="M240" s="172"/>
      <c r="T240" s="173"/>
      <c r="AT240" s="168" t="s">
        <v>219</v>
      </c>
      <c r="AU240" s="168" t="s">
        <v>85</v>
      </c>
      <c r="AV240" s="14" t="s">
        <v>139</v>
      </c>
      <c r="AW240" s="14" t="s">
        <v>37</v>
      </c>
      <c r="AX240" s="14" t="s">
        <v>83</v>
      </c>
      <c r="AY240" s="168" t="s">
        <v>140</v>
      </c>
    </row>
    <row r="241" spans="2:65" s="1" customFormat="1" ht="16.5" customHeight="1">
      <c r="B241" s="32"/>
      <c r="C241" s="129" t="s">
        <v>356</v>
      </c>
      <c r="D241" s="129" t="s">
        <v>141</v>
      </c>
      <c r="E241" s="130" t="s">
        <v>1691</v>
      </c>
      <c r="F241" s="131" t="s">
        <v>1692</v>
      </c>
      <c r="G241" s="132" t="s">
        <v>204</v>
      </c>
      <c r="H241" s="133">
        <v>1</v>
      </c>
      <c r="I241" s="134"/>
      <c r="J241" s="135">
        <f>ROUND(I241*H241,2)</f>
        <v>0</v>
      </c>
      <c r="K241" s="131" t="s">
        <v>19</v>
      </c>
      <c r="L241" s="32"/>
      <c r="M241" s="136" t="s">
        <v>19</v>
      </c>
      <c r="N241" s="137" t="s">
        <v>47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9">
        <f>S241*H241</f>
        <v>0</v>
      </c>
      <c r="AR241" s="140" t="s">
        <v>139</v>
      </c>
      <c r="AT241" s="140" t="s">
        <v>141</v>
      </c>
      <c r="AU241" s="140" t="s">
        <v>85</v>
      </c>
      <c r="AY241" s="17" t="s">
        <v>140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7" t="s">
        <v>83</v>
      </c>
      <c r="BK241" s="141">
        <f>ROUND(I241*H241,2)</f>
        <v>0</v>
      </c>
      <c r="BL241" s="17" t="s">
        <v>139</v>
      </c>
      <c r="BM241" s="140" t="s">
        <v>1693</v>
      </c>
    </row>
    <row r="242" spans="2:65" s="1" customFormat="1" ht="11.25">
      <c r="B242" s="32"/>
      <c r="D242" s="142" t="s">
        <v>147</v>
      </c>
      <c r="F242" s="143" t="s">
        <v>1692</v>
      </c>
      <c r="I242" s="144"/>
      <c r="L242" s="32"/>
      <c r="M242" s="145"/>
      <c r="T242" s="53"/>
      <c r="AT242" s="17" t="s">
        <v>147</v>
      </c>
      <c r="AU242" s="17" t="s">
        <v>85</v>
      </c>
    </row>
    <row r="243" spans="2:65" s="1" customFormat="1" ht="16.5" customHeight="1">
      <c r="B243" s="32"/>
      <c r="C243" s="129" t="s">
        <v>362</v>
      </c>
      <c r="D243" s="129" t="s">
        <v>141</v>
      </c>
      <c r="E243" s="130" t="s">
        <v>1694</v>
      </c>
      <c r="F243" s="131" t="s">
        <v>1695</v>
      </c>
      <c r="G243" s="132" t="s">
        <v>204</v>
      </c>
      <c r="H243" s="133">
        <v>1</v>
      </c>
      <c r="I243" s="134"/>
      <c r="J243" s="135">
        <f>ROUND(I243*H243,2)</f>
        <v>0</v>
      </c>
      <c r="K243" s="131" t="s">
        <v>19</v>
      </c>
      <c r="L243" s="32"/>
      <c r="M243" s="136" t="s">
        <v>19</v>
      </c>
      <c r="N243" s="137" t="s">
        <v>47</v>
      </c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AR243" s="140" t="s">
        <v>139</v>
      </c>
      <c r="AT243" s="140" t="s">
        <v>141</v>
      </c>
      <c r="AU243" s="140" t="s">
        <v>85</v>
      </c>
      <c r="AY243" s="17" t="s">
        <v>140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7" t="s">
        <v>83</v>
      </c>
      <c r="BK243" s="141">
        <f>ROUND(I243*H243,2)</f>
        <v>0</v>
      </c>
      <c r="BL243" s="17" t="s">
        <v>139</v>
      </c>
      <c r="BM243" s="140" t="s">
        <v>1696</v>
      </c>
    </row>
    <row r="244" spans="2:65" s="1" customFormat="1" ht="11.25">
      <c r="B244" s="32"/>
      <c r="D244" s="142" t="s">
        <v>147</v>
      </c>
      <c r="F244" s="143" t="s">
        <v>1697</v>
      </c>
      <c r="I244" s="144"/>
      <c r="L244" s="32"/>
      <c r="M244" s="145"/>
      <c r="T244" s="53"/>
      <c r="AT244" s="17" t="s">
        <v>147</v>
      </c>
      <c r="AU244" s="17" t="s">
        <v>85</v>
      </c>
    </row>
    <row r="245" spans="2:65" s="1" customFormat="1" ht="21.75" customHeight="1">
      <c r="B245" s="32"/>
      <c r="C245" s="129" t="s">
        <v>369</v>
      </c>
      <c r="D245" s="129" t="s">
        <v>141</v>
      </c>
      <c r="E245" s="130" t="s">
        <v>1698</v>
      </c>
      <c r="F245" s="131" t="s">
        <v>1699</v>
      </c>
      <c r="G245" s="132" t="s">
        <v>204</v>
      </c>
      <c r="H245" s="133">
        <v>1</v>
      </c>
      <c r="I245" s="134"/>
      <c r="J245" s="135">
        <f>ROUND(I245*H245,2)</f>
        <v>0</v>
      </c>
      <c r="K245" s="131" t="s">
        <v>19</v>
      </c>
      <c r="L245" s="32"/>
      <c r="M245" s="136" t="s">
        <v>19</v>
      </c>
      <c r="N245" s="137" t="s">
        <v>47</v>
      </c>
      <c r="P245" s="138">
        <f>O245*H245</f>
        <v>0</v>
      </c>
      <c r="Q245" s="138">
        <v>0</v>
      </c>
      <c r="R245" s="138">
        <f>Q245*H245</f>
        <v>0</v>
      </c>
      <c r="S245" s="138">
        <v>0</v>
      </c>
      <c r="T245" s="139">
        <f>S245*H245</f>
        <v>0</v>
      </c>
      <c r="AR245" s="140" t="s">
        <v>1700</v>
      </c>
      <c r="AT245" s="140" t="s">
        <v>141</v>
      </c>
      <c r="AU245" s="140" t="s">
        <v>85</v>
      </c>
      <c r="AY245" s="17" t="s">
        <v>140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7" t="s">
        <v>83</v>
      </c>
      <c r="BK245" s="141">
        <f>ROUND(I245*H245,2)</f>
        <v>0</v>
      </c>
      <c r="BL245" s="17" t="s">
        <v>1700</v>
      </c>
      <c r="BM245" s="140" t="s">
        <v>1701</v>
      </c>
    </row>
    <row r="246" spans="2:65" s="1" customFormat="1" ht="11.25">
      <c r="B246" s="32"/>
      <c r="D246" s="142" t="s">
        <v>147</v>
      </c>
      <c r="F246" s="143" t="s">
        <v>1699</v>
      </c>
      <c r="I246" s="144"/>
      <c r="L246" s="32"/>
      <c r="M246" s="145"/>
      <c r="T246" s="53"/>
      <c r="AT246" s="17" t="s">
        <v>147</v>
      </c>
      <c r="AU246" s="17" t="s">
        <v>85</v>
      </c>
    </row>
    <row r="247" spans="2:65" s="1" customFormat="1" ht="24.2" customHeight="1">
      <c r="B247" s="32"/>
      <c r="C247" s="129" t="s">
        <v>377</v>
      </c>
      <c r="D247" s="129" t="s">
        <v>141</v>
      </c>
      <c r="E247" s="130" t="s">
        <v>1702</v>
      </c>
      <c r="F247" s="131" t="s">
        <v>1703</v>
      </c>
      <c r="G247" s="132" t="s">
        <v>204</v>
      </c>
      <c r="H247" s="133">
        <v>1</v>
      </c>
      <c r="I247" s="134"/>
      <c r="J247" s="135">
        <f>ROUND(I247*H247,2)</f>
        <v>0</v>
      </c>
      <c r="K247" s="131" t="s">
        <v>19</v>
      </c>
      <c r="L247" s="32"/>
      <c r="M247" s="136" t="s">
        <v>19</v>
      </c>
      <c r="N247" s="137" t="s">
        <v>47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1700</v>
      </c>
      <c r="AT247" s="140" t="s">
        <v>141</v>
      </c>
      <c r="AU247" s="140" t="s">
        <v>85</v>
      </c>
      <c r="AY247" s="17" t="s">
        <v>140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7" t="s">
        <v>83</v>
      </c>
      <c r="BK247" s="141">
        <f>ROUND(I247*H247,2)</f>
        <v>0</v>
      </c>
      <c r="BL247" s="17" t="s">
        <v>1700</v>
      </c>
      <c r="BM247" s="140" t="s">
        <v>1704</v>
      </c>
    </row>
    <row r="248" spans="2:65" s="1" customFormat="1" ht="29.25">
      <c r="B248" s="32"/>
      <c r="D248" s="142" t="s">
        <v>147</v>
      </c>
      <c r="F248" s="143" t="s">
        <v>1705</v>
      </c>
      <c r="I248" s="144"/>
      <c r="L248" s="32"/>
      <c r="M248" s="145"/>
      <c r="T248" s="53"/>
      <c r="AT248" s="17" t="s">
        <v>147</v>
      </c>
      <c r="AU248" s="17" t="s">
        <v>85</v>
      </c>
    </row>
    <row r="249" spans="2:65" s="11" customFormat="1" ht="25.9" customHeight="1">
      <c r="B249" s="119"/>
      <c r="D249" s="120" t="s">
        <v>75</v>
      </c>
      <c r="E249" s="121" t="s">
        <v>1706</v>
      </c>
      <c r="F249" s="121" t="s">
        <v>1707</v>
      </c>
      <c r="I249" s="122"/>
      <c r="J249" s="123">
        <f>BK249</f>
        <v>0</v>
      </c>
      <c r="L249" s="119"/>
      <c r="M249" s="124"/>
      <c r="P249" s="125">
        <f>P250</f>
        <v>0</v>
      </c>
      <c r="R249" s="125">
        <f>R250</f>
        <v>0</v>
      </c>
      <c r="T249" s="126">
        <f>T250</f>
        <v>0</v>
      </c>
      <c r="AR249" s="120" t="s">
        <v>85</v>
      </c>
      <c r="AT249" s="127" t="s">
        <v>75</v>
      </c>
      <c r="AU249" s="127" t="s">
        <v>76</v>
      </c>
      <c r="AY249" s="120" t="s">
        <v>140</v>
      </c>
      <c r="BK249" s="128">
        <f>BK250</f>
        <v>0</v>
      </c>
    </row>
    <row r="250" spans="2:65" s="11" customFormat="1" ht="22.9" customHeight="1">
      <c r="B250" s="119"/>
      <c r="D250" s="120" t="s">
        <v>75</v>
      </c>
      <c r="E250" s="146" t="s">
        <v>1708</v>
      </c>
      <c r="F250" s="146" t="s">
        <v>1709</v>
      </c>
      <c r="I250" s="122"/>
      <c r="J250" s="147">
        <f>BK250</f>
        <v>0</v>
      </c>
      <c r="L250" s="119"/>
      <c r="M250" s="124"/>
      <c r="P250" s="125">
        <f>SUM(P251:P254)</f>
        <v>0</v>
      </c>
      <c r="R250" s="125">
        <f>SUM(R251:R254)</f>
        <v>0</v>
      </c>
      <c r="T250" s="126">
        <f>SUM(T251:T254)</f>
        <v>0</v>
      </c>
      <c r="AR250" s="120" t="s">
        <v>85</v>
      </c>
      <c r="AT250" s="127" t="s">
        <v>75</v>
      </c>
      <c r="AU250" s="127" t="s">
        <v>83</v>
      </c>
      <c r="AY250" s="120" t="s">
        <v>140</v>
      </c>
      <c r="BK250" s="128">
        <f>SUM(BK251:BK254)</f>
        <v>0</v>
      </c>
    </row>
    <row r="251" spans="2:65" s="1" customFormat="1" ht="16.5" customHeight="1">
      <c r="B251" s="32"/>
      <c r="C251" s="129" t="s">
        <v>571</v>
      </c>
      <c r="D251" s="129" t="s">
        <v>141</v>
      </c>
      <c r="E251" s="130" t="s">
        <v>1710</v>
      </c>
      <c r="F251" s="131" t="s">
        <v>1711</v>
      </c>
      <c r="G251" s="132" t="s">
        <v>182</v>
      </c>
      <c r="H251" s="133">
        <v>987.29100000000005</v>
      </c>
      <c r="I251" s="134"/>
      <c r="J251" s="135">
        <f>ROUND(I251*H251,2)</f>
        <v>0</v>
      </c>
      <c r="K251" s="131" t="s">
        <v>19</v>
      </c>
      <c r="L251" s="32"/>
      <c r="M251" s="136" t="s">
        <v>19</v>
      </c>
      <c r="N251" s="137" t="s">
        <v>47</v>
      </c>
      <c r="P251" s="138">
        <f>O251*H251</f>
        <v>0</v>
      </c>
      <c r="Q251" s="138">
        <v>0</v>
      </c>
      <c r="R251" s="138">
        <f>Q251*H251</f>
        <v>0</v>
      </c>
      <c r="S251" s="138">
        <v>0</v>
      </c>
      <c r="T251" s="139">
        <f>S251*H251</f>
        <v>0</v>
      </c>
      <c r="AR251" s="140" t="s">
        <v>306</v>
      </c>
      <c r="AT251" s="140" t="s">
        <v>141</v>
      </c>
      <c r="AU251" s="140" t="s">
        <v>85</v>
      </c>
      <c r="AY251" s="17" t="s">
        <v>140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7" t="s">
        <v>83</v>
      </c>
      <c r="BK251" s="141">
        <f>ROUND(I251*H251,2)</f>
        <v>0</v>
      </c>
      <c r="BL251" s="17" t="s">
        <v>306</v>
      </c>
      <c r="BM251" s="140" t="s">
        <v>1712</v>
      </c>
    </row>
    <row r="252" spans="2:65" s="1" customFormat="1" ht="11.25">
      <c r="B252" s="32"/>
      <c r="D252" s="142" t="s">
        <v>147</v>
      </c>
      <c r="F252" s="143" t="s">
        <v>1713</v>
      </c>
      <c r="I252" s="144"/>
      <c r="L252" s="32"/>
      <c r="M252" s="145"/>
      <c r="T252" s="53"/>
      <c r="AT252" s="17" t="s">
        <v>147</v>
      </c>
      <c r="AU252" s="17" t="s">
        <v>85</v>
      </c>
    </row>
    <row r="253" spans="2:65" s="1" customFormat="1" ht="19.5">
      <c r="B253" s="32"/>
      <c r="D253" s="142" t="s">
        <v>339</v>
      </c>
      <c r="F253" s="184" t="s">
        <v>1714</v>
      </c>
      <c r="I253" s="144"/>
      <c r="L253" s="32"/>
      <c r="M253" s="145"/>
      <c r="T253" s="53"/>
      <c r="AT253" s="17" t="s">
        <v>339</v>
      </c>
      <c r="AU253" s="17" t="s">
        <v>85</v>
      </c>
    </row>
    <row r="254" spans="2:65" s="13" customFormat="1" ht="11.25">
      <c r="B254" s="160"/>
      <c r="D254" s="142" t="s">
        <v>219</v>
      </c>
      <c r="E254" s="161" t="s">
        <v>19</v>
      </c>
      <c r="F254" s="162" t="s">
        <v>1522</v>
      </c>
      <c r="H254" s="163">
        <v>987.29100000000005</v>
      </c>
      <c r="I254" s="164"/>
      <c r="L254" s="160"/>
      <c r="M254" s="185"/>
      <c r="N254" s="186"/>
      <c r="O254" s="186"/>
      <c r="P254" s="186"/>
      <c r="Q254" s="186"/>
      <c r="R254" s="186"/>
      <c r="S254" s="186"/>
      <c r="T254" s="187"/>
      <c r="AT254" s="161" t="s">
        <v>219</v>
      </c>
      <c r="AU254" s="161" t="s">
        <v>85</v>
      </c>
      <c r="AV254" s="13" t="s">
        <v>85</v>
      </c>
      <c r="AW254" s="13" t="s">
        <v>37</v>
      </c>
      <c r="AX254" s="13" t="s">
        <v>83</v>
      </c>
      <c r="AY254" s="161" t="s">
        <v>140</v>
      </c>
    </row>
    <row r="255" spans="2:65" s="1" customFormat="1" ht="6.95" customHeight="1">
      <c r="B255" s="41"/>
      <c r="C255" s="42"/>
      <c r="D255" s="42"/>
      <c r="E255" s="42"/>
      <c r="F255" s="42"/>
      <c r="G255" s="42"/>
      <c r="H255" s="42"/>
      <c r="I255" s="42"/>
      <c r="J255" s="42"/>
      <c r="K255" s="42"/>
      <c r="L255" s="32"/>
    </row>
  </sheetData>
  <sheetProtection algorithmName="SHA-512" hashValue="OrEzjfuPKOlyrVJrdD0IQU6mVjeTj80U9RKsXOoQp/rlot3uO6CBJ/AFEUqSheX0P1iUMpPWIjBxxiLpDRA+SA==" saltValue="3CyApe6enCf/HkTKfbqzGnKMQthsQEfj3YyXHfI9nTrCU5KrWTAYIC++Zi2STA5Xe5dYBT53CxxvIjzi7IepXg==" spinCount="100000" sheet="1" objects="1" scenarios="1" formatColumns="0" formatRows="0" autoFilter="0"/>
  <autoFilter ref="C89:K254" xr:uid="{00000000-0009-0000-0000-000006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111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2" t="str">
        <f>'Rekapitulace stavby'!K6</f>
        <v>MVE Vraňany – Rekonstrukce</v>
      </c>
      <c r="F7" s="323"/>
      <c r="G7" s="323"/>
      <c r="H7" s="323"/>
      <c r="L7" s="20"/>
    </row>
    <row r="8" spans="2:46" s="1" customFormat="1" ht="12" customHeight="1">
      <c r="B8" s="32"/>
      <c r="D8" s="27" t="s">
        <v>113</v>
      </c>
      <c r="L8" s="32"/>
    </row>
    <row r="9" spans="2:46" s="1" customFormat="1" ht="16.5" customHeight="1">
      <c r="B9" s="32"/>
      <c r="E9" s="281" t="s">
        <v>1715</v>
      </c>
      <c r="F9" s="324"/>
      <c r="G9" s="324"/>
      <c r="H9" s="32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16. 10. 2025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5" t="str">
        <f>'Rekapitulace stavby'!E14</f>
        <v>Vyplň údaj</v>
      </c>
      <c r="F18" s="306"/>
      <c r="G18" s="306"/>
      <c r="H18" s="306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>
      <c r="B21" s="32"/>
      <c r="E21" s="25" t="s">
        <v>35</v>
      </c>
      <c r="I21" s="27" t="s">
        <v>29</v>
      </c>
      <c r="J21" s="25" t="s">
        <v>36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38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39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40</v>
      </c>
      <c r="L26" s="32"/>
    </row>
    <row r="27" spans="2:12" s="7" customFormat="1" ht="16.5" customHeight="1">
      <c r="B27" s="91"/>
      <c r="E27" s="311" t="s">
        <v>19</v>
      </c>
      <c r="F27" s="311"/>
      <c r="G27" s="311"/>
      <c r="H27" s="311"/>
      <c r="L27" s="91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42</v>
      </c>
      <c r="J30" s="63">
        <f>ROUND(J83,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44</v>
      </c>
      <c r="I32" s="35" t="s">
        <v>43</v>
      </c>
      <c r="J32" s="35" t="s">
        <v>45</v>
      </c>
      <c r="L32" s="32"/>
    </row>
    <row r="33" spans="2:12" s="1" customFormat="1" ht="14.45" customHeight="1">
      <c r="B33" s="32"/>
      <c r="D33" s="52" t="s">
        <v>46</v>
      </c>
      <c r="E33" s="27" t="s">
        <v>47</v>
      </c>
      <c r="F33" s="83">
        <f>ROUND((SUM(BE83:BE132)),  2)</f>
        <v>0</v>
      </c>
      <c r="I33" s="93">
        <v>0.21</v>
      </c>
      <c r="J33" s="83">
        <f>ROUND(((SUM(BE83:BE132))*I33),  2)</f>
        <v>0</v>
      </c>
      <c r="L33" s="32"/>
    </row>
    <row r="34" spans="2:12" s="1" customFormat="1" ht="14.45" customHeight="1">
      <c r="B34" s="32"/>
      <c r="E34" s="27" t="s">
        <v>48</v>
      </c>
      <c r="F34" s="83">
        <f>ROUND((SUM(BF83:BF132)),  2)</f>
        <v>0</v>
      </c>
      <c r="I34" s="93">
        <v>0.12</v>
      </c>
      <c r="J34" s="83">
        <f>ROUND(((SUM(BF83:BF132))*I34),  2)</f>
        <v>0</v>
      </c>
      <c r="L34" s="32"/>
    </row>
    <row r="35" spans="2:12" s="1" customFormat="1" ht="14.45" hidden="1" customHeight="1">
      <c r="B35" s="32"/>
      <c r="E35" s="27" t="s">
        <v>49</v>
      </c>
      <c r="F35" s="83">
        <f>ROUND((SUM(BG83:BG132)),  2)</f>
        <v>0</v>
      </c>
      <c r="I35" s="93">
        <v>0.21</v>
      </c>
      <c r="J35" s="83">
        <f>0</f>
        <v>0</v>
      </c>
      <c r="L35" s="32"/>
    </row>
    <row r="36" spans="2:12" s="1" customFormat="1" ht="14.45" hidden="1" customHeight="1">
      <c r="B36" s="32"/>
      <c r="E36" s="27" t="s">
        <v>50</v>
      </c>
      <c r="F36" s="83">
        <f>ROUND((SUM(BH83:BH132)),  2)</f>
        <v>0</v>
      </c>
      <c r="I36" s="93">
        <v>0.12</v>
      </c>
      <c r="J36" s="83">
        <f>0</f>
        <v>0</v>
      </c>
      <c r="L36" s="32"/>
    </row>
    <row r="37" spans="2:12" s="1" customFormat="1" ht="14.45" hidden="1" customHeight="1">
      <c r="B37" s="32"/>
      <c r="E37" s="27" t="s">
        <v>51</v>
      </c>
      <c r="F37" s="83">
        <f>ROUND((SUM(BI83:BI132)),  2)</f>
        <v>0</v>
      </c>
      <c r="I37" s="93">
        <v>0</v>
      </c>
      <c r="J37" s="83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52</v>
      </c>
      <c r="E39" s="54"/>
      <c r="F39" s="54"/>
      <c r="G39" s="96" t="s">
        <v>53</v>
      </c>
      <c r="H39" s="97" t="s">
        <v>54</v>
      </c>
      <c r="I39" s="54"/>
      <c r="J39" s="98">
        <f>SUM(J30:J37)</f>
        <v>0</v>
      </c>
      <c r="K39" s="99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117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22" t="str">
        <f>E7</f>
        <v>MVE Vraňany – Rekonstrukce</v>
      </c>
      <c r="F48" s="323"/>
      <c r="G48" s="323"/>
      <c r="H48" s="323"/>
      <c r="L48" s="32"/>
    </row>
    <row r="49" spans="2:47" s="1" customFormat="1" ht="12" customHeight="1">
      <c r="B49" s="32"/>
      <c r="C49" s="27" t="s">
        <v>113</v>
      </c>
      <c r="L49" s="32"/>
    </row>
    <row r="50" spans="2:47" s="1" customFormat="1" ht="16.5" customHeight="1">
      <c r="B50" s="32"/>
      <c r="E50" s="281" t="str">
        <f>E9</f>
        <v>VON - Vedlejší a ostatní náklady</v>
      </c>
      <c r="F50" s="324"/>
      <c r="G50" s="324"/>
      <c r="H50" s="324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MVE Vraňany</v>
      </c>
      <c r="I52" s="27" t="s">
        <v>23</v>
      </c>
      <c r="J52" s="49" t="str">
        <f>IF(J12="","",J12)</f>
        <v>16. 10. 2025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Povodí Vltavy, státní podnik</v>
      </c>
      <c r="I54" s="27" t="s">
        <v>33</v>
      </c>
      <c r="J54" s="30" t="str">
        <f>E21</f>
        <v>AQUATIS a.s.</v>
      </c>
      <c r="L54" s="32"/>
    </row>
    <row r="55" spans="2:47" s="1" customFormat="1" ht="15.2" customHeight="1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>Bc. Aneta Patková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118</v>
      </c>
      <c r="D57" s="94"/>
      <c r="E57" s="94"/>
      <c r="F57" s="94"/>
      <c r="G57" s="94"/>
      <c r="H57" s="94"/>
      <c r="I57" s="94"/>
      <c r="J57" s="101" t="s">
        <v>119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102" t="s">
        <v>74</v>
      </c>
      <c r="J59" s="63">
        <f>J83</f>
        <v>0</v>
      </c>
      <c r="L59" s="32"/>
      <c r="AU59" s="17" t="s">
        <v>120</v>
      </c>
    </row>
    <row r="60" spans="2:47" s="8" customFormat="1" ht="24.95" customHeight="1">
      <c r="B60" s="103"/>
      <c r="D60" s="104" t="s">
        <v>1716</v>
      </c>
      <c r="E60" s="105"/>
      <c r="F60" s="105"/>
      <c r="G60" s="105"/>
      <c r="H60" s="105"/>
      <c r="I60" s="105"/>
      <c r="J60" s="106">
        <f>J84</f>
        <v>0</v>
      </c>
      <c r="L60" s="103"/>
    </row>
    <row r="61" spans="2:47" s="9" customFormat="1" ht="19.899999999999999" customHeight="1">
      <c r="B61" s="107"/>
      <c r="D61" s="108" t="s">
        <v>1717</v>
      </c>
      <c r="E61" s="109"/>
      <c r="F61" s="109"/>
      <c r="G61" s="109"/>
      <c r="H61" s="109"/>
      <c r="I61" s="109"/>
      <c r="J61" s="110">
        <f>J85</f>
        <v>0</v>
      </c>
      <c r="L61" s="107"/>
    </row>
    <row r="62" spans="2:47" s="9" customFormat="1" ht="19.899999999999999" customHeight="1">
      <c r="B62" s="107"/>
      <c r="D62" s="108" t="s">
        <v>1718</v>
      </c>
      <c r="E62" s="109"/>
      <c r="F62" s="109"/>
      <c r="G62" s="109"/>
      <c r="H62" s="109"/>
      <c r="I62" s="109"/>
      <c r="J62" s="110">
        <f>J98</f>
        <v>0</v>
      </c>
      <c r="L62" s="107"/>
    </row>
    <row r="63" spans="2:47" s="9" customFormat="1" ht="19.899999999999999" customHeight="1">
      <c r="B63" s="107"/>
      <c r="D63" s="108" t="s">
        <v>1719</v>
      </c>
      <c r="E63" s="109"/>
      <c r="F63" s="109"/>
      <c r="G63" s="109"/>
      <c r="H63" s="109"/>
      <c r="I63" s="109"/>
      <c r="J63" s="110">
        <f>J102</f>
        <v>0</v>
      </c>
      <c r="L63" s="107"/>
    </row>
    <row r="64" spans="2:47" s="1" customFormat="1" ht="21.75" customHeight="1">
      <c r="B64" s="32"/>
      <c r="L64" s="32"/>
    </row>
    <row r="65" spans="2:12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4.95" customHeight="1">
      <c r="B70" s="32"/>
      <c r="C70" s="21" t="s">
        <v>124</v>
      </c>
      <c r="L70" s="32"/>
    </row>
    <row r="71" spans="2:12" s="1" customFormat="1" ht="6.95" customHeight="1">
      <c r="B71" s="32"/>
      <c r="L71" s="32"/>
    </row>
    <row r="72" spans="2:12" s="1" customFormat="1" ht="12" customHeight="1">
      <c r="B72" s="32"/>
      <c r="C72" s="27" t="s">
        <v>16</v>
      </c>
      <c r="L72" s="32"/>
    </row>
    <row r="73" spans="2:12" s="1" customFormat="1" ht="16.5" customHeight="1">
      <c r="B73" s="32"/>
      <c r="E73" s="322" t="str">
        <f>E7</f>
        <v>MVE Vraňany – Rekonstrukce</v>
      </c>
      <c r="F73" s="323"/>
      <c r="G73" s="323"/>
      <c r="H73" s="323"/>
      <c r="L73" s="32"/>
    </row>
    <row r="74" spans="2:12" s="1" customFormat="1" ht="12" customHeight="1">
      <c r="B74" s="32"/>
      <c r="C74" s="27" t="s">
        <v>113</v>
      </c>
      <c r="L74" s="32"/>
    </row>
    <row r="75" spans="2:12" s="1" customFormat="1" ht="16.5" customHeight="1">
      <c r="B75" s="32"/>
      <c r="E75" s="281" t="str">
        <f>E9</f>
        <v>VON - Vedlejší a ostatní náklady</v>
      </c>
      <c r="F75" s="324"/>
      <c r="G75" s="324"/>
      <c r="H75" s="324"/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7" t="s">
        <v>21</v>
      </c>
      <c r="F77" s="25" t="str">
        <f>F12</f>
        <v>MVE Vraňany</v>
      </c>
      <c r="I77" s="27" t="s">
        <v>23</v>
      </c>
      <c r="J77" s="49" t="str">
        <f>IF(J12="","",J12)</f>
        <v>16. 10. 2025</v>
      </c>
      <c r="L77" s="32"/>
    </row>
    <row r="78" spans="2:12" s="1" customFormat="1" ht="6.95" customHeight="1">
      <c r="B78" s="32"/>
      <c r="L78" s="32"/>
    </row>
    <row r="79" spans="2:12" s="1" customFormat="1" ht="15.2" customHeight="1">
      <c r="B79" s="32"/>
      <c r="C79" s="27" t="s">
        <v>25</v>
      </c>
      <c r="F79" s="25" t="str">
        <f>E15</f>
        <v>Povodí Vltavy, státní podnik</v>
      </c>
      <c r="I79" s="27" t="s">
        <v>33</v>
      </c>
      <c r="J79" s="30" t="str">
        <f>E21</f>
        <v>AQUATIS a.s.</v>
      </c>
      <c r="L79" s="32"/>
    </row>
    <row r="80" spans="2:12" s="1" customFormat="1" ht="15.2" customHeight="1">
      <c r="B80" s="32"/>
      <c r="C80" s="27" t="s">
        <v>31</v>
      </c>
      <c r="F80" s="25" t="str">
        <f>IF(E18="","",E18)</f>
        <v>Vyplň údaj</v>
      </c>
      <c r="I80" s="27" t="s">
        <v>38</v>
      </c>
      <c r="J80" s="30" t="str">
        <f>E24</f>
        <v>Bc. Aneta Patková</v>
      </c>
      <c r="L80" s="32"/>
    </row>
    <row r="81" spans="2:65" s="1" customFormat="1" ht="10.35" customHeight="1">
      <c r="B81" s="32"/>
      <c r="L81" s="32"/>
    </row>
    <row r="82" spans="2:65" s="10" customFormat="1" ht="29.25" customHeight="1">
      <c r="B82" s="111"/>
      <c r="C82" s="112" t="s">
        <v>125</v>
      </c>
      <c r="D82" s="113" t="s">
        <v>61</v>
      </c>
      <c r="E82" s="113" t="s">
        <v>57</v>
      </c>
      <c r="F82" s="113" t="s">
        <v>58</v>
      </c>
      <c r="G82" s="113" t="s">
        <v>126</v>
      </c>
      <c r="H82" s="113" t="s">
        <v>127</v>
      </c>
      <c r="I82" s="113" t="s">
        <v>128</v>
      </c>
      <c r="J82" s="113" t="s">
        <v>119</v>
      </c>
      <c r="K82" s="114" t="s">
        <v>129</v>
      </c>
      <c r="L82" s="111"/>
      <c r="M82" s="56" t="s">
        <v>19</v>
      </c>
      <c r="N82" s="57" t="s">
        <v>46</v>
      </c>
      <c r="O82" s="57" t="s">
        <v>130</v>
      </c>
      <c r="P82" s="57" t="s">
        <v>131</v>
      </c>
      <c r="Q82" s="57" t="s">
        <v>132</v>
      </c>
      <c r="R82" s="57" t="s">
        <v>133</v>
      </c>
      <c r="S82" s="57" t="s">
        <v>134</v>
      </c>
      <c r="T82" s="58" t="s">
        <v>135</v>
      </c>
    </row>
    <row r="83" spans="2:65" s="1" customFormat="1" ht="22.9" customHeight="1">
      <c r="B83" s="32"/>
      <c r="C83" s="61" t="s">
        <v>136</v>
      </c>
      <c r="J83" s="115">
        <f>BK83</f>
        <v>0</v>
      </c>
      <c r="L83" s="32"/>
      <c r="M83" s="59"/>
      <c r="N83" s="50"/>
      <c r="O83" s="50"/>
      <c r="P83" s="116">
        <f>P84</f>
        <v>0</v>
      </c>
      <c r="Q83" s="50"/>
      <c r="R83" s="116">
        <f>R84</f>
        <v>0</v>
      </c>
      <c r="S83" s="50"/>
      <c r="T83" s="117">
        <f>T84</f>
        <v>0</v>
      </c>
      <c r="AT83" s="17" t="s">
        <v>75</v>
      </c>
      <c r="AU83" s="17" t="s">
        <v>120</v>
      </c>
      <c r="BK83" s="118">
        <f>BK84</f>
        <v>0</v>
      </c>
    </row>
    <row r="84" spans="2:65" s="11" customFormat="1" ht="25.9" customHeight="1">
      <c r="B84" s="119"/>
      <c r="D84" s="120" t="s">
        <v>75</v>
      </c>
      <c r="E84" s="121" t="s">
        <v>1720</v>
      </c>
      <c r="F84" s="121" t="s">
        <v>1721</v>
      </c>
      <c r="I84" s="122"/>
      <c r="J84" s="123">
        <f>BK84</f>
        <v>0</v>
      </c>
      <c r="L84" s="119"/>
      <c r="M84" s="124"/>
      <c r="P84" s="125">
        <f>P85+P98+P102</f>
        <v>0</v>
      </c>
      <c r="R84" s="125">
        <f>R85+R98+R102</f>
        <v>0</v>
      </c>
      <c r="T84" s="126">
        <f>T85+T98+T102</f>
        <v>0</v>
      </c>
      <c r="AR84" s="120" t="s">
        <v>164</v>
      </c>
      <c r="AT84" s="127" t="s">
        <v>75</v>
      </c>
      <c r="AU84" s="127" t="s">
        <v>76</v>
      </c>
      <c r="AY84" s="120" t="s">
        <v>140</v>
      </c>
      <c r="BK84" s="128">
        <f>BK85+BK98+BK102</f>
        <v>0</v>
      </c>
    </row>
    <row r="85" spans="2:65" s="11" customFormat="1" ht="22.9" customHeight="1">
      <c r="B85" s="119"/>
      <c r="D85" s="120" t="s">
        <v>75</v>
      </c>
      <c r="E85" s="146" t="s">
        <v>1722</v>
      </c>
      <c r="F85" s="146" t="s">
        <v>1723</v>
      </c>
      <c r="I85" s="122"/>
      <c r="J85" s="147">
        <f>BK85</f>
        <v>0</v>
      </c>
      <c r="L85" s="119"/>
      <c r="M85" s="124"/>
      <c r="P85" s="125">
        <f>SUM(P86:P97)</f>
        <v>0</v>
      </c>
      <c r="R85" s="125">
        <f>SUM(R86:R97)</f>
        <v>0</v>
      </c>
      <c r="T85" s="126">
        <f>SUM(T86:T97)</f>
        <v>0</v>
      </c>
      <c r="AR85" s="120" t="s">
        <v>164</v>
      </c>
      <c r="AT85" s="127" t="s">
        <v>75</v>
      </c>
      <c r="AU85" s="127" t="s">
        <v>83</v>
      </c>
      <c r="AY85" s="120" t="s">
        <v>140</v>
      </c>
      <c r="BK85" s="128">
        <f>SUM(BK86:BK97)</f>
        <v>0</v>
      </c>
    </row>
    <row r="86" spans="2:65" s="1" customFormat="1" ht="16.5" customHeight="1">
      <c r="B86" s="32"/>
      <c r="C86" s="129" t="s">
        <v>83</v>
      </c>
      <c r="D86" s="129" t="s">
        <v>141</v>
      </c>
      <c r="E86" s="130" t="s">
        <v>1724</v>
      </c>
      <c r="F86" s="131" t="s">
        <v>1725</v>
      </c>
      <c r="G86" s="132" t="s">
        <v>204</v>
      </c>
      <c r="H86" s="133">
        <v>1</v>
      </c>
      <c r="I86" s="134"/>
      <c r="J86" s="135">
        <f>ROUND(I86*H86,2)</f>
        <v>0</v>
      </c>
      <c r="K86" s="131" t="s">
        <v>19</v>
      </c>
      <c r="L86" s="32"/>
      <c r="M86" s="136" t="s">
        <v>19</v>
      </c>
      <c r="N86" s="137" t="s">
        <v>47</v>
      </c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AR86" s="140" t="s">
        <v>1700</v>
      </c>
      <c r="AT86" s="140" t="s">
        <v>141</v>
      </c>
      <c r="AU86" s="140" t="s">
        <v>85</v>
      </c>
      <c r="AY86" s="17" t="s">
        <v>140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7" t="s">
        <v>83</v>
      </c>
      <c r="BK86" s="141">
        <f>ROUND(I86*H86,2)</f>
        <v>0</v>
      </c>
      <c r="BL86" s="17" t="s">
        <v>1700</v>
      </c>
      <c r="BM86" s="140" t="s">
        <v>1726</v>
      </c>
    </row>
    <row r="87" spans="2:65" s="1" customFormat="1" ht="11.25">
      <c r="B87" s="32"/>
      <c r="D87" s="142" t="s">
        <v>147</v>
      </c>
      <c r="F87" s="143" t="s">
        <v>1727</v>
      </c>
      <c r="I87" s="144"/>
      <c r="L87" s="32"/>
      <c r="M87" s="145"/>
      <c r="T87" s="53"/>
      <c r="AT87" s="17" t="s">
        <v>147</v>
      </c>
      <c r="AU87" s="17" t="s">
        <v>85</v>
      </c>
    </row>
    <row r="88" spans="2:65" s="1" customFormat="1" ht="19.5">
      <c r="B88" s="32"/>
      <c r="D88" s="142" t="s">
        <v>339</v>
      </c>
      <c r="F88" s="184" t="s">
        <v>1728</v>
      </c>
      <c r="I88" s="144"/>
      <c r="L88" s="32"/>
      <c r="M88" s="145"/>
      <c r="T88" s="53"/>
      <c r="AT88" s="17" t="s">
        <v>339</v>
      </c>
      <c r="AU88" s="17" t="s">
        <v>85</v>
      </c>
    </row>
    <row r="89" spans="2:65" s="1" customFormat="1" ht="16.5" customHeight="1">
      <c r="B89" s="32"/>
      <c r="C89" s="129" t="s">
        <v>85</v>
      </c>
      <c r="D89" s="129" t="s">
        <v>141</v>
      </c>
      <c r="E89" s="130" t="s">
        <v>1729</v>
      </c>
      <c r="F89" s="131" t="s">
        <v>1730</v>
      </c>
      <c r="G89" s="132" t="s">
        <v>204</v>
      </c>
      <c r="H89" s="133">
        <v>1</v>
      </c>
      <c r="I89" s="134"/>
      <c r="J89" s="135">
        <f>ROUND(I89*H89,2)</f>
        <v>0</v>
      </c>
      <c r="K89" s="131" t="s">
        <v>19</v>
      </c>
      <c r="L89" s="32"/>
      <c r="M89" s="136" t="s">
        <v>19</v>
      </c>
      <c r="N89" s="137" t="s">
        <v>47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1700</v>
      </c>
      <c r="AT89" s="140" t="s">
        <v>141</v>
      </c>
      <c r="AU89" s="140" t="s">
        <v>85</v>
      </c>
      <c r="AY89" s="17" t="s">
        <v>140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7" t="s">
        <v>83</v>
      </c>
      <c r="BK89" s="141">
        <f>ROUND(I89*H89,2)</f>
        <v>0</v>
      </c>
      <c r="BL89" s="17" t="s">
        <v>1700</v>
      </c>
      <c r="BM89" s="140" t="s">
        <v>1731</v>
      </c>
    </row>
    <row r="90" spans="2:65" s="1" customFormat="1" ht="11.25">
      <c r="B90" s="32"/>
      <c r="D90" s="142" t="s">
        <v>147</v>
      </c>
      <c r="F90" s="143" t="s">
        <v>1732</v>
      </c>
      <c r="I90" s="144"/>
      <c r="L90" s="32"/>
      <c r="M90" s="145"/>
      <c r="T90" s="53"/>
      <c r="AT90" s="17" t="s">
        <v>147</v>
      </c>
      <c r="AU90" s="17" t="s">
        <v>85</v>
      </c>
    </row>
    <row r="91" spans="2:65" s="1" customFormat="1" ht="19.5">
      <c r="B91" s="32"/>
      <c r="D91" s="142" t="s">
        <v>339</v>
      </c>
      <c r="F91" s="184" t="s">
        <v>1733</v>
      </c>
      <c r="I91" s="144"/>
      <c r="L91" s="32"/>
      <c r="M91" s="145"/>
      <c r="T91" s="53"/>
      <c r="AT91" s="17" t="s">
        <v>339</v>
      </c>
      <c r="AU91" s="17" t="s">
        <v>85</v>
      </c>
    </row>
    <row r="92" spans="2:65" s="1" customFormat="1" ht="16.5" customHeight="1">
      <c r="B92" s="32"/>
      <c r="C92" s="129" t="s">
        <v>153</v>
      </c>
      <c r="D92" s="129" t="s">
        <v>141</v>
      </c>
      <c r="E92" s="130" t="s">
        <v>1734</v>
      </c>
      <c r="F92" s="131" t="s">
        <v>1735</v>
      </c>
      <c r="G92" s="132" t="s">
        <v>204</v>
      </c>
      <c r="H92" s="133">
        <v>1</v>
      </c>
      <c r="I92" s="134"/>
      <c r="J92" s="135">
        <f>ROUND(I92*H92,2)</f>
        <v>0</v>
      </c>
      <c r="K92" s="131" t="s">
        <v>19</v>
      </c>
      <c r="L92" s="32"/>
      <c r="M92" s="136" t="s">
        <v>19</v>
      </c>
      <c r="N92" s="137" t="s">
        <v>47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AR92" s="140" t="s">
        <v>1700</v>
      </c>
      <c r="AT92" s="140" t="s">
        <v>141</v>
      </c>
      <c r="AU92" s="140" t="s">
        <v>85</v>
      </c>
      <c r="AY92" s="17" t="s">
        <v>140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7" t="s">
        <v>83</v>
      </c>
      <c r="BK92" s="141">
        <f>ROUND(I92*H92,2)</f>
        <v>0</v>
      </c>
      <c r="BL92" s="17" t="s">
        <v>1700</v>
      </c>
      <c r="BM92" s="140" t="s">
        <v>1736</v>
      </c>
    </row>
    <row r="93" spans="2:65" s="1" customFormat="1" ht="11.25">
      <c r="B93" s="32"/>
      <c r="D93" s="142" t="s">
        <v>147</v>
      </c>
      <c r="F93" s="143" t="s">
        <v>1737</v>
      </c>
      <c r="I93" s="144"/>
      <c r="L93" s="32"/>
      <c r="M93" s="145"/>
      <c r="T93" s="53"/>
      <c r="AT93" s="17" t="s">
        <v>147</v>
      </c>
      <c r="AU93" s="17" t="s">
        <v>85</v>
      </c>
    </row>
    <row r="94" spans="2:65" s="1" customFormat="1" ht="19.5">
      <c r="B94" s="32"/>
      <c r="D94" s="142" t="s">
        <v>339</v>
      </c>
      <c r="F94" s="184" t="s">
        <v>1728</v>
      </c>
      <c r="I94" s="144"/>
      <c r="L94" s="32"/>
      <c r="M94" s="145"/>
      <c r="T94" s="53"/>
      <c r="AT94" s="17" t="s">
        <v>339</v>
      </c>
      <c r="AU94" s="17" t="s">
        <v>85</v>
      </c>
    </row>
    <row r="95" spans="2:65" s="1" customFormat="1" ht="16.5" customHeight="1">
      <c r="B95" s="32"/>
      <c r="C95" s="129" t="s">
        <v>139</v>
      </c>
      <c r="D95" s="129" t="s">
        <v>141</v>
      </c>
      <c r="E95" s="130" t="s">
        <v>1738</v>
      </c>
      <c r="F95" s="131" t="s">
        <v>1739</v>
      </c>
      <c r="G95" s="132" t="s">
        <v>204</v>
      </c>
      <c r="H95" s="133">
        <v>1</v>
      </c>
      <c r="I95" s="134"/>
      <c r="J95" s="135">
        <f>ROUND(I95*H95,2)</f>
        <v>0</v>
      </c>
      <c r="K95" s="131" t="s">
        <v>19</v>
      </c>
      <c r="L95" s="32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9">
        <f>S95*H95</f>
        <v>0</v>
      </c>
      <c r="AR95" s="140" t="s">
        <v>1700</v>
      </c>
      <c r="AT95" s="140" t="s">
        <v>141</v>
      </c>
      <c r="AU95" s="140" t="s">
        <v>85</v>
      </c>
      <c r="AY95" s="17" t="s">
        <v>140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7" t="s">
        <v>83</v>
      </c>
      <c r="BK95" s="141">
        <f>ROUND(I95*H95,2)</f>
        <v>0</v>
      </c>
      <c r="BL95" s="17" t="s">
        <v>1700</v>
      </c>
      <c r="BM95" s="140" t="s">
        <v>1740</v>
      </c>
    </row>
    <row r="96" spans="2:65" s="1" customFormat="1" ht="11.25">
      <c r="B96" s="32"/>
      <c r="D96" s="142" t="s">
        <v>147</v>
      </c>
      <c r="F96" s="143" t="s">
        <v>1739</v>
      </c>
      <c r="I96" s="144"/>
      <c r="L96" s="32"/>
      <c r="M96" s="145"/>
      <c r="T96" s="53"/>
      <c r="AT96" s="17" t="s">
        <v>147</v>
      </c>
      <c r="AU96" s="17" t="s">
        <v>85</v>
      </c>
    </row>
    <row r="97" spans="2:65" s="1" customFormat="1" ht="19.5">
      <c r="B97" s="32"/>
      <c r="D97" s="142" t="s">
        <v>339</v>
      </c>
      <c r="F97" s="184" t="s">
        <v>1728</v>
      </c>
      <c r="I97" s="144"/>
      <c r="L97" s="32"/>
      <c r="M97" s="145"/>
      <c r="T97" s="53"/>
      <c r="AT97" s="17" t="s">
        <v>339</v>
      </c>
      <c r="AU97" s="17" t="s">
        <v>85</v>
      </c>
    </row>
    <row r="98" spans="2:65" s="11" customFormat="1" ht="22.9" customHeight="1">
      <c r="B98" s="119"/>
      <c r="D98" s="120" t="s">
        <v>75</v>
      </c>
      <c r="E98" s="146" t="s">
        <v>1741</v>
      </c>
      <c r="F98" s="146" t="s">
        <v>1742</v>
      </c>
      <c r="I98" s="122"/>
      <c r="J98" s="147">
        <f>BK98</f>
        <v>0</v>
      </c>
      <c r="L98" s="119"/>
      <c r="M98" s="124"/>
      <c r="P98" s="125">
        <f>SUM(P99:P101)</f>
        <v>0</v>
      </c>
      <c r="R98" s="125">
        <f>SUM(R99:R101)</f>
        <v>0</v>
      </c>
      <c r="T98" s="126">
        <f>SUM(T99:T101)</f>
        <v>0</v>
      </c>
      <c r="AR98" s="120" t="s">
        <v>164</v>
      </c>
      <c r="AT98" s="127" t="s">
        <v>75</v>
      </c>
      <c r="AU98" s="127" t="s">
        <v>83</v>
      </c>
      <c r="AY98" s="120" t="s">
        <v>140</v>
      </c>
      <c r="BK98" s="128">
        <f>SUM(BK99:BK101)</f>
        <v>0</v>
      </c>
    </row>
    <row r="99" spans="2:65" s="1" customFormat="1" ht="16.5" customHeight="1">
      <c r="B99" s="32"/>
      <c r="C99" s="129" t="s">
        <v>164</v>
      </c>
      <c r="D99" s="129" t="s">
        <v>141</v>
      </c>
      <c r="E99" s="130" t="s">
        <v>1743</v>
      </c>
      <c r="F99" s="131" t="s">
        <v>1744</v>
      </c>
      <c r="G99" s="132" t="s">
        <v>204</v>
      </c>
      <c r="H99" s="133">
        <v>1</v>
      </c>
      <c r="I99" s="134"/>
      <c r="J99" s="135">
        <f>ROUND(I99*H99,2)</f>
        <v>0</v>
      </c>
      <c r="K99" s="131" t="s">
        <v>19</v>
      </c>
      <c r="L99" s="32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1700</v>
      </c>
      <c r="AT99" s="140" t="s">
        <v>141</v>
      </c>
      <c r="AU99" s="140" t="s">
        <v>85</v>
      </c>
      <c r="AY99" s="17" t="s">
        <v>140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7" t="s">
        <v>83</v>
      </c>
      <c r="BK99" s="141">
        <f>ROUND(I99*H99,2)</f>
        <v>0</v>
      </c>
      <c r="BL99" s="17" t="s">
        <v>1700</v>
      </c>
      <c r="BM99" s="140" t="s">
        <v>1745</v>
      </c>
    </row>
    <row r="100" spans="2:65" s="1" customFormat="1" ht="48.75">
      <c r="B100" s="32"/>
      <c r="D100" s="142" t="s">
        <v>147</v>
      </c>
      <c r="F100" s="143" t="s">
        <v>1746</v>
      </c>
      <c r="I100" s="144"/>
      <c r="L100" s="32"/>
      <c r="M100" s="145"/>
      <c r="T100" s="53"/>
      <c r="AT100" s="17" t="s">
        <v>147</v>
      </c>
      <c r="AU100" s="17" t="s">
        <v>85</v>
      </c>
    </row>
    <row r="101" spans="2:65" s="1" customFormat="1" ht="19.5">
      <c r="B101" s="32"/>
      <c r="D101" s="142" t="s">
        <v>339</v>
      </c>
      <c r="F101" s="184" t="s">
        <v>1733</v>
      </c>
      <c r="I101" s="144"/>
      <c r="L101" s="32"/>
      <c r="M101" s="145"/>
      <c r="T101" s="53"/>
      <c r="AT101" s="17" t="s">
        <v>339</v>
      </c>
      <c r="AU101" s="17" t="s">
        <v>85</v>
      </c>
    </row>
    <row r="102" spans="2:65" s="11" customFormat="1" ht="22.9" customHeight="1">
      <c r="B102" s="119"/>
      <c r="D102" s="120" t="s">
        <v>75</v>
      </c>
      <c r="E102" s="146" t="s">
        <v>1747</v>
      </c>
      <c r="F102" s="146" t="s">
        <v>1748</v>
      </c>
      <c r="I102" s="122"/>
      <c r="J102" s="147">
        <f>BK102</f>
        <v>0</v>
      </c>
      <c r="L102" s="119"/>
      <c r="M102" s="124"/>
      <c r="P102" s="125">
        <f>SUM(P103:P132)</f>
        <v>0</v>
      </c>
      <c r="R102" s="125">
        <f>SUM(R103:R132)</f>
        <v>0</v>
      </c>
      <c r="T102" s="126">
        <f>SUM(T103:T132)</f>
        <v>0</v>
      </c>
      <c r="AR102" s="120" t="s">
        <v>139</v>
      </c>
      <c r="AT102" s="127" t="s">
        <v>75</v>
      </c>
      <c r="AU102" s="127" t="s">
        <v>83</v>
      </c>
      <c r="AY102" s="120" t="s">
        <v>140</v>
      </c>
      <c r="BK102" s="128">
        <f>SUM(BK103:BK132)</f>
        <v>0</v>
      </c>
    </row>
    <row r="103" spans="2:65" s="1" customFormat="1" ht="16.5" customHeight="1">
      <c r="B103" s="32"/>
      <c r="C103" s="129" t="s">
        <v>171</v>
      </c>
      <c r="D103" s="129" t="s">
        <v>141</v>
      </c>
      <c r="E103" s="130" t="s">
        <v>1749</v>
      </c>
      <c r="F103" s="131" t="s">
        <v>1750</v>
      </c>
      <c r="G103" s="132" t="s">
        <v>204</v>
      </c>
      <c r="H103" s="133">
        <v>1</v>
      </c>
      <c r="I103" s="134"/>
      <c r="J103" s="135">
        <f>ROUND(I103*H103,2)</f>
        <v>0</v>
      </c>
      <c r="K103" s="131" t="s">
        <v>19</v>
      </c>
      <c r="L103" s="32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139</v>
      </c>
      <c r="AT103" s="140" t="s">
        <v>141</v>
      </c>
      <c r="AU103" s="140" t="s">
        <v>85</v>
      </c>
      <c r="AY103" s="17" t="s">
        <v>140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139</v>
      </c>
      <c r="BM103" s="140" t="s">
        <v>1751</v>
      </c>
    </row>
    <row r="104" spans="2:65" s="1" customFormat="1" ht="11.25">
      <c r="B104" s="32"/>
      <c r="D104" s="142" t="s">
        <v>147</v>
      </c>
      <c r="F104" s="143" t="s">
        <v>1750</v>
      </c>
      <c r="I104" s="144"/>
      <c r="L104" s="32"/>
      <c r="M104" s="145"/>
      <c r="T104" s="53"/>
      <c r="AT104" s="17" t="s">
        <v>147</v>
      </c>
      <c r="AU104" s="17" t="s">
        <v>85</v>
      </c>
    </row>
    <row r="105" spans="2:65" s="1" customFormat="1" ht="19.5">
      <c r="B105" s="32"/>
      <c r="D105" s="142" t="s">
        <v>339</v>
      </c>
      <c r="F105" s="184" t="s">
        <v>1733</v>
      </c>
      <c r="I105" s="144"/>
      <c r="L105" s="32"/>
      <c r="M105" s="145"/>
      <c r="T105" s="53"/>
      <c r="AT105" s="17" t="s">
        <v>339</v>
      </c>
      <c r="AU105" s="17" t="s">
        <v>85</v>
      </c>
    </row>
    <row r="106" spans="2:65" s="1" customFormat="1" ht="16.5" customHeight="1">
      <c r="B106" s="32"/>
      <c r="C106" s="129" t="s">
        <v>176</v>
      </c>
      <c r="D106" s="129" t="s">
        <v>141</v>
      </c>
      <c r="E106" s="130" t="s">
        <v>1752</v>
      </c>
      <c r="F106" s="131" t="s">
        <v>1753</v>
      </c>
      <c r="G106" s="132" t="s">
        <v>204</v>
      </c>
      <c r="H106" s="133">
        <v>1</v>
      </c>
      <c r="I106" s="134"/>
      <c r="J106" s="135">
        <f>ROUND(I106*H106,2)</f>
        <v>0</v>
      </c>
      <c r="K106" s="131" t="s">
        <v>19</v>
      </c>
      <c r="L106" s="32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40" t="s">
        <v>139</v>
      </c>
      <c r="AT106" s="140" t="s">
        <v>141</v>
      </c>
      <c r="AU106" s="140" t="s">
        <v>85</v>
      </c>
      <c r="AY106" s="17" t="s">
        <v>140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7" t="s">
        <v>83</v>
      </c>
      <c r="BK106" s="141">
        <f>ROUND(I106*H106,2)</f>
        <v>0</v>
      </c>
      <c r="BL106" s="17" t="s">
        <v>139</v>
      </c>
      <c r="BM106" s="140" t="s">
        <v>1754</v>
      </c>
    </row>
    <row r="107" spans="2:65" s="1" customFormat="1" ht="11.25">
      <c r="B107" s="32"/>
      <c r="D107" s="142" t="s">
        <v>147</v>
      </c>
      <c r="F107" s="143" t="s">
        <v>1755</v>
      </c>
      <c r="I107" s="144"/>
      <c r="L107" s="32"/>
      <c r="M107" s="145"/>
      <c r="T107" s="53"/>
      <c r="AT107" s="17" t="s">
        <v>147</v>
      </c>
      <c r="AU107" s="17" t="s">
        <v>85</v>
      </c>
    </row>
    <row r="108" spans="2:65" s="1" customFormat="1" ht="19.5">
      <c r="B108" s="32"/>
      <c r="D108" s="142" t="s">
        <v>339</v>
      </c>
      <c r="F108" s="184" t="s">
        <v>1733</v>
      </c>
      <c r="I108" s="144"/>
      <c r="L108" s="32"/>
      <c r="M108" s="145"/>
      <c r="T108" s="53"/>
      <c r="AT108" s="17" t="s">
        <v>339</v>
      </c>
      <c r="AU108" s="17" t="s">
        <v>85</v>
      </c>
    </row>
    <row r="109" spans="2:65" s="1" customFormat="1" ht="16.5" customHeight="1">
      <c r="B109" s="32"/>
      <c r="C109" s="129" t="s">
        <v>251</v>
      </c>
      <c r="D109" s="129" t="s">
        <v>141</v>
      </c>
      <c r="E109" s="130" t="s">
        <v>1756</v>
      </c>
      <c r="F109" s="131" t="s">
        <v>1757</v>
      </c>
      <c r="G109" s="132" t="s">
        <v>204</v>
      </c>
      <c r="H109" s="133">
        <v>1</v>
      </c>
      <c r="I109" s="134"/>
      <c r="J109" s="135">
        <f>ROUND(I109*H109,2)</f>
        <v>0</v>
      </c>
      <c r="K109" s="131" t="s">
        <v>19</v>
      </c>
      <c r="L109" s="32"/>
      <c r="M109" s="136" t="s">
        <v>19</v>
      </c>
      <c r="N109" s="137" t="s">
        <v>47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1700</v>
      </c>
      <c r="AT109" s="140" t="s">
        <v>141</v>
      </c>
      <c r="AU109" s="140" t="s">
        <v>85</v>
      </c>
      <c r="AY109" s="17" t="s">
        <v>140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7" t="s">
        <v>83</v>
      </c>
      <c r="BK109" s="141">
        <f>ROUND(I109*H109,2)</f>
        <v>0</v>
      </c>
      <c r="BL109" s="17" t="s">
        <v>1700</v>
      </c>
      <c r="BM109" s="140" t="s">
        <v>1758</v>
      </c>
    </row>
    <row r="110" spans="2:65" s="1" customFormat="1" ht="19.5">
      <c r="B110" s="32"/>
      <c r="D110" s="142" t="s">
        <v>147</v>
      </c>
      <c r="F110" s="143" t="s">
        <v>1759</v>
      </c>
      <c r="I110" s="144"/>
      <c r="L110" s="32"/>
      <c r="M110" s="145"/>
      <c r="T110" s="53"/>
      <c r="AT110" s="17" t="s">
        <v>147</v>
      </c>
      <c r="AU110" s="17" t="s">
        <v>85</v>
      </c>
    </row>
    <row r="111" spans="2:65" s="1" customFormat="1" ht="19.5">
      <c r="B111" s="32"/>
      <c r="D111" s="142" t="s">
        <v>339</v>
      </c>
      <c r="F111" s="184" t="s">
        <v>1760</v>
      </c>
      <c r="I111" s="144"/>
      <c r="L111" s="32"/>
      <c r="M111" s="145"/>
      <c r="T111" s="53"/>
      <c r="AT111" s="17" t="s">
        <v>339</v>
      </c>
      <c r="AU111" s="17" t="s">
        <v>85</v>
      </c>
    </row>
    <row r="112" spans="2:65" s="1" customFormat="1" ht="16.5" customHeight="1">
      <c r="B112" s="32"/>
      <c r="C112" s="129" t="s">
        <v>236</v>
      </c>
      <c r="D112" s="129" t="s">
        <v>141</v>
      </c>
      <c r="E112" s="130" t="s">
        <v>1761</v>
      </c>
      <c r="F112" s="131" t="s">
        <v>1762</v>
      </c>
      <c r="G112" s="132" t="s">
        <v>204</v>
      </c>
      <c r="H112" s="133">
        <v>1</v>
      </c>
      <c r="I112" s="134"/>
      <c r="J112" s="135">
        <f>ROUND(I112*H112,2)</f>
        <v>0</v>
      </c>
      <c r="K112" s="131" t="s">
        <v>19</v>
      </c>
      <c r="L112" s="32"/>
      <c r="M112" s="136" t="s">
        <v>19</v>
      </c>
      <c r="N112" s="137" t="s">
        <v>47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1700</v>
      </c>
      <c r="AT112" s="140" t="s">
        <v>141</v>
      </c>
      <c r="AU112" s="140" t="s">
        <v>85</v>
      </c>
      <c r="AY112" s="17" t="s">
        <v>140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7" t="s">
        <v>83</v>
      </c>
      <c r="BK112" s="141">
        <f>ROUND(I112*H112,2)</f>
        <v>0</v>
      </c>
      <c r="BL112" s="17" t="s">
        <v>1700</v>
      </c>
      <c r="BM112" s="140" t="s">
        <v>1763</v>
      </c>
    </row>
    <row r="113" spans="2:65" s="1" customFormat="1" ht="11.25">
      <c r="B113" s="32"/>
      <c r="D113" s="142" t="s">
        <v>147</v>
      </c>
      <c r="F113" s="143" t="s">
        <v>1764</v>
      </c>
      <c r="I113" s="144"/>
      <c r="L113" s="32"/>
      <c r="M113" s="145"/>
      <c r="T113" s="53"/>
      <c r="AT113" s="17" t="s">
        <v>147</v>
      </c>
      <c r="AU113" s="17" t="s">
        <v>85</v>
      </c>
    </row>
    <row r="114" spans="2:65" s="1" customFormat="1" ht="19.5">
      <c r="B114" s="32"/>
      <c r="D114" s="142" t="s">
        <v>339</v>
      </c>
      <c r="F114" s="184" t="s">
        <v>1765</v>
      </c>
      <c r="I114" s="144"/>
      <c r="L114" s="32"/>
      <c r="M114" s="145"/>
      <c r="T114" s="53"/>
      <c r="AT114" s="17" t="s">
        <v>339</v>
      </c>
      <c r="AU114" s="17" t="s">
        <v>85</v>
      </c>
    </row>
    <row r="115" spans="2:65" s="1" customFormat="1" ht="16.5" customHeight="1">
      <c r="B115" s="32"/>
      <c r="C115" s="129" t="s">
        <v>265</v>
      </c>
      <c r="D115" s="129" t="s">
        <v>141</v>
      </c>
      <c r="E115" s="130" t="s">
        <v>1766</v>
      </c>
      <c r="F115" s="131" t="s">
        <v>1767</v>
      </c>
      <c r="G115" s="132" t="s">
        <v>204</v>
      </c>
      <c r="H115" s="133">
        <v>1</v>
      </c>
      <c r="I115" s="134"/>
      <c r="J115" s="135">
        <f>ROUND(I115*H115,2)</f>
        <v>0</v>
      </c>
      <c r="K115" s="131" t="s">
        <v>19</v>
      </c>
      <c r="L115" s="32"/>
      <c r="M115" s="136" t="s">
        <v>19</v>
      </c>
      <c r="N115" s="137" t="s">
        <v>47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1700</v>
      </c>
      <c r="AT115" s="140" t="s">
        <v>141</v>
      </c>
      <c r="AU115" s="140" t="s">
        <v>85</v>
      </c>
      <c r="AY115" s="17" t="s">
        <v>140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7" t="s">
        <v>83</v>
      </c>
      <c r="BK115" s="141">
        <f>ROUND(I115*H115,2)</f>
        <v>0</v>
      </c>
      <c r="BL115" s="17" t="s">
        <v>1700</v>
      </c>
      <c r="BM115" s="140" t="s">
        <v>1768</v>
      </c>
    </row>
    <row r="116" spans="2:65" s="1" customFormat="1" ht="11.25">
      <c r="B116" s="32"/>
      <c r="D116" s="142" t="s">
        <v>147</v>
      </c>
      <c r="F116" s="143" t="s">
        <v>1769</v>
      </c>
      <c r="I116" s="144"/>
      <c r="L116" s="32"/>
      <c r="M116" s="145"/>
      <c r="T116" s="53"/>
      <c r="AT116" s="17" t="s">
        <v>147</v>
      </c>
      <c r="AU116" s="17" t="s">
        <v>85</v>
      </c>
    </row>
    <row r="117" spans="2:65" s="1" customFormat="1" ht="19.5">
      <c r="B117" s="32"/>
      <c r="D117" s="142" t="s">
        <v>339</v>
      </c>
      <c r="F117" s="184" t="s">
        <v>1765</v>
      </c>
      <c r="I117" s="144"/>
      <c r="L117" s="32"/>
      <c r="M117" s="145"/>
      <c r="T117" s="53"/>
      <c r="AT117" s="17" t="s">
        <v>339</v>
      </c>
      <c r="AU117" s="17" t="s">
        <v>85</v>
      </c>
    </row>
    <row r="118" spans="2:65" s="1" customFormat="1" ht="16.5" customHeight="1">
      <c r="B118" s="32"/>
      <c r="C118" s="129" t="s">
        <v>272</v>
      </c>
      <c r="D118" s="129" t="s">
        <v>141</v>
      </c>
      <c r="E118" s="130" t="s">
        <v>1770</v>
      </c>
      <c r="F118" s="131" t="s">
        <v>1771</v>
      </c>
      <c r="G118" s="132" t="s">
        <v>204</v>
      </c>
      <c r="H118" s="133">
        <v>1</v>
      </c>
      <c r="I118" s="134"/>
      <c r="J118" s="135">
        <f>ROUND(I118*H118,2)</f>
        <v>0</v>
      </c>
      <c r="K118" s="131" t="s">
        <v>19</v>
      </c>
      <c r="L118" s="32"/>
      <c r="M118" s="136" t="s">
        <v>19</v>
      </c>
      <c r="N118" s="137" t="s">
        <v>47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1700</v>
      </c>
      <c r="AT118" s="140" t="s">
        <v>141</v>
      </c>
      <c r="AU118" s="140" t="s">
        <v>85</v>
      </c>
      <c r="AY118" s="17" t="s">
        <v>140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7" t="s">
        <v>83</v>
      </c>
      <c r="BK118" s="141">
        <f>ROUND(I118*H118,2)</f>
        <v>0</v>
      </c>
      <c r="BL118" s="17" t="s">
        <v>1700</v>
      </c>
      <c r="BM118" s="140" t="s">
        <v>1772</v>
      </c>
    </row>
    <row r="119" spans="2:65" s="1" customFormat="1" ht="19.5">
      <c r="B119" s="32"/>
      <c r="D119" s="142" t="s">
        <v>147</v>
      </c>
      <c r="F119" s="143" t="s">
        <v>1773</v>
      </c>
      <c r="I119" s="144"/>
      <c r="L119" s="32"/>
      <c r="M119" s="145"/>
      <c r="T119" s="53"/>
      <c r="AT119" s="17" t="s">
        <v>147</v>
      </c>
      <c r="AU119" s="17" t="s">
        <v>85</v>
      </c>
    </row>
    <row r="120" spans="2:65" s="1" customFormat="1" ht="19.5">
      <c r="B120" s="32"/>
      <c r="D120" s="142" t="s">
        <v>339</v>
      </c>
      <c r="F120" s="184" t="s">
        <v>1728</v>
      </c>
      <c r="I120" s="144"/>
      <c r="L120" s="32"/>
      <c r="M120" s="145"/>
      <c r="T120" s="53"/>
      <c r="AT120" s="17" t="s">
        <v>339</v>
      </c>
      <c r="AU120" s="17" t="s">
        <v>85</v>
      </c>
    </row>
    <row r="121" spans="2:65" s="1" customFormat="1" ht="21.75" customHeight="1">
      <c r="B121" s="32"/>
      <c r="C121" s="129" t="s">
        <v>8</v>
      </c>
      <c r="D121" s="129" t="s">
        <v>141</v>
      </c>
      <c r="E121" s="130" t="s">
        <v>1774</v>
      </c>
      <c r="F121" s="131" t="s">
        <v>1775</v>
      </c>
      <c r="G121" s="132" t="s">
        <v>204</v>
      </c>
      <c r="H121" s="133">
        <v>1</v>
      </c>
      <c r="I121" s="134"/>
      <c r="J121" s="135">
        <f>ROUND(I121*H121,2)</f>
        <v>0</v>
      </c>
      <c r="K121" s="131" t="s">
        <v>19</v>
      </c>
      <c r="L121" s="32"/>
      <c r="M121" s="136" t="s">
        <v>19</v>
      </c>
      <c r="N121" s="137" t="s">
        <v>47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139</v>
      </c>
      <c r="AT121" s="140" t="s">
        <v>141</v>
      </c>
      <c r="AU121" s="140" t="s">
        <v>85</v>
      </c>
      <c r="AY121" s="17" t="s">
        <v>140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7" t="s">
        <v>83</v>
      </c>
      <c r="BK121" s="141">
        <f>ROUND(I121*H121,2)</f>
        <v>0</v>
      </c>
      <c r="BL121" s="17" t="s">
        <v>139</v>
      </c>
      <c r="BM121" s="140" t="s">
        <v>1776</v>
      </c>
    </row>
    <row r="122" spans="2:65" s="1" customFormat="1" ht="11.25">
      <c r="B122" s="32"/>
      <c r="D122" s="142" t="s">
        <v>147</v>
      </c>
      <c r="F122" s="143" t="s">
        <v>1775</v>
      </c>
      <c r="I122" s="144"/>
      <c r="L122" s="32"/>
      <c r="M122" s="145"/>
      <c r="T122" s="53"/>
      <c r="AT122" s="17" t="s">
        <v>147</v>
      </c>
      <c r="AU122" s="17" t="s">
        <v>85</v>
      </c>
    </row>
    <row r="123" spans="2:65" s="1" customFormat="1" ht="19.5">
      <c r="B123" s="32"/>
      <c r="D123" s="142" t="s">
        <v>339</v>
      </c>
      <c r="F123" s="184" t="s">
        <v>1777</v>
      </c>
      <c r="I123" s="144"/>
      <c r="L123" s="32"/>
      <c r="M123" s="145"/>
      <c r="T123" s="53"/>
      <c r="AT123" s="17" t="s">
        <v>339</v>
      </c>
      <c r="AU123" s="17" t="s">
        <v>85</v>
      </c>
    </row>
    <row r="124" spans="2:65" s="1" customFormat="1" ht="16.5" customHeight="1">
      <c r="B124" s="32"/>
      <c r="C124" s="129" t="s">
        <v>285</v>
      </c>
      <c r="D124" s="129" t="s">
        <v>141</v>
      </c>
      <c r="E124" s="130" t="s">
        <v>1698</v>
      </c>
      <c r="F124" s="131" t="s">
        <v>1778</v>
      </c>
      <c r="G124" s="132" t="s">
        <v>204</v>
      </c>
      <c r="H124" s="133">
        <v>1</v>
      </c>
      <c r="I124" s="134"/>
      <c r="J124" s="135">
        <f>ROUND(I124*H124,2)</f>
        <v>0</v>
      </c>
      <c r="K124" s="131" t="s">
        <v>19</v>
      </c>
      <c r="L124" s="32"/>
      <c r="M124" s="136" t="s">
        <v>19</v>
      </c>
      <c r="N124" s="137" t="s">
        <v>47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139</v>
      </c>
      <c r="AT124" s="140" t="s">
        <v>141</v>
      </c>
      <c r="AU124" s="140" t="s">
        <v>85</v>
      </c>
      <c r="AY124" s="17" t="s">
        <v>140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7" t="s">
        <v>83</v>
      </c>
      <c r="BK124" s="141">
        <f>ROUND(I124*H124,2)</f>
        <v>0</v>
      </c>
      <c r="BL124" s="17" t="s">
        <v>139</v>
      </c>
      <c r="BM124" s="140" t="s">
        <v>1779</v>
      </c>
    </row>
    <row r="125" spans="2:65" s="1" customFormat="1" ht="11.25">
      <c r="B125" s="32"/>
      <c r="D125" s="142" t="s">
        <v>147</v>
      </c>
      <c r="F125" s="143" t="s">
        <v>1778</v>
      </c>
      <c r="I125" s="144"/>
      <c r="L125" s="32"/>
      <c r="M125" s="145"/>
      <c r="T125" s="53"/>
      <c r="AT125" s="17" t="s">
        <v>147</v>
      </c>
      <c r="AU125" s="17" t="s">
        <v>85</v>
      </c>
    </row>
    <row r="126" spans="2:65" s="1" customFormat="1" ht="19.5">
      <c r="B126" s="32"/>
      <c r="D126" s="142" t="s">
        <v>339</v>
      </c>
      <c r="F126" s="184" t="s">
        <v>1777</v>
      </c>
      <c r="I126" s="144"/>
      <c r="L126" s="32"/>
      <c r="M126" s="145"/>
      <c r="T126" s="53"/>
      <c r="AT126" s="17" t="s">
        <v>339</v>
      </c>
      <c r="AU126" s="17" t="s">
        <v>85</v>
      </c>
    </row>
    <row r="127" spans="2:65" s="1" customFormat="1" ht="16.5" customHeight="1">
      <c r="B127" s="32"/>
      <c r="C127" s="129" t="s">
        <v>292</v>
      </c>
      <c r="D127" s="129" t="s">
        <v>141</v>
      </c>
      <c r="E127" s="130" t="s">
        <v>1780</v>
      </c>
      <c r="F127" s="131" t="s">
        <v>1781</v>
      </c>
      <c r="G127" s="132" t="s">
        <v>204</v>
      </c>
      <c r="H127" s="133">
        <v>1</v>
      </c>
      <c r="I127" s="134"/>
      <c r="J127" s="135">
        <f>ROUND(I127*H127,2)</f>
        <v>0</v>
      </c>
      <c r="K127" s="131" t="s">
        <v>19</v>
      </c>
      <c r="L127" s="32"/>
      <c r="M127" s="136" t="s">
        <v>19</v>
      </c>
      <c r="N127" s="137" t="s">
        <v>47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139</v>
      </c>
      <c r="AT127" s="140" t="s">
        <v>141</v>
      </c>
      <c r="AU127" s="140" t="s">
        <v>85</v>
      </c>
      <c r="AY127" s="17" t="s">
        <v>140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7" t="s">
        <v>83</v>
      </c>
      <c r="BK127" s="141">
        <f>ROUND(I127*H127,2)</f>
        <v>0</v>
      </c>
      <c r="BL127" s="17" t="s">
        <v>139</v>
      </c>
      <c r="BM127" s="140" t="s">
        <v>1782</v>
      </c>
    </row>
    <row r="128" spans="2:65" s="1" customFormat="1" ht="11.25">
      <c r="B128" s="32"/>
      <c r="D128" s="142" t="s">
        <v>147</v>
      </c>
      <c r="F128" s="143" t="s">
        <v>1783</v>
      </c>
      <c r="I128" s="144"/>
      <c r="L128" s="32"/>
      <c r="M128" s="145"/>
      <c r="T128" s="53"/>
      <c r="AT128" s="17" t="s">
        <v>147</v>
      </c>
      <c r="AU128" s="17" t="s">
        <v>85</v>
      </c>
    </row>
    <row r="129" spans="2:65" s="1" customFormat="1" ht="19.5">
      <c r="B129" s="32"/>
      <c r="D129" s="142" t="s">
        <v>339</v>
      </c>
      <c r="F129" s="184" t="s">
        <v>1765</v>
      </c>
      <c r="I129" s="144"/>
      <c r="L129" s="32"/>
      <c r="M129" s="145"/>
      <c r="T129" s="53"/>
      <c r="AT129" s="17" t="s">
        <v>339</v>
      </c>
      <c r="AU129" s="17" t="s">
        <v>85</v>
      </c>
    </row>
    <row r="130" spans="2:65" s="1" customFormat="1" ht="16.5" customHeight="1">
      <c r="B130" s="32"/>
      <c r="C130" s="129" t="s">
        <v>298</v>
      </c>
      <c r="D130" s="129" t="s">
        <v>141</v>
      </c>
      <c r="E130" s="130" t="s">
        <v>1784</v>
      </c>
      <c r="F130" s="131" t="s">
        <v>1785</v>
      </c>
      <c r="G130" s="132" t="s">
        <v>204</v>
      </c>
      <c r="H130" s="133">
        <v>1</v>
      </c>
      <c r="I130" s="134"/>
      <c r="J130" s="135">
        <f>ROUND(I130*H130,2)</f>
        <v>0</v>
      </c>
      <c r="K130" s="131" t="s">
        <v>19</v>
      </c>
      <c r="L130" s="32"/>
      <c r="M130" s="136" t="s">
        <v>19</v>
      </c>
      <c r="N130" s="137" t="s">
        <v>47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139</v>
      </c>
      <c r="AT130" s="140" t="s">
        <v>141</v>
      </c>
      <c r="AU130" s="140" t="s">
        <v>85</v>
      </c>
      <c r="AY130" s="17" t="s">
        <v>140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7" t="s">
        <v>83</v>
      </c>
      <c r="BK130" s="141">
        <f>ROUND(I130*H130,2)</f>
        <v>0</v>
      </c>
      <c r="BL130" s="17" t="s">
        <v>139</v>
      </c>
      <c r="BM130" s="140" t="s">
        <v>1786</v>
      </c>
    </row>
    <row r="131" spans="2:65" s="1" customFormat="1" ht="11.25">
      <c r="B131" s="32"/>
      <c r="D131" s="142" t="s">
        <v>147</v>
      </c>
      <c r="F131" s="143" t="s">
        <v>1787</v>
      </c>
      <c r="I131" s="144"/>
      <c r="L131" s="32"/>
      <c r="M131" s="145"/>
      <c r="T131" s="53"/>
      <c r="AT131" s="17" t="s">
        <v>147</v>
      </c>
      <c r="AU131" s="17" t="s">
        <v>85</v>
      </c>
    </row>
    <row r="132" spans="2:65" s="1" customFormat="1" ht="19.5">
      <c r="B132" s="32"/>
      <c r="D132" s="142" t="s">
        <v>339</v>
      </c>
      <c r="F132" s="184" t="s">
        <v>1777</v>
      </c>
      <c r="I132" s="144"/>
      <c r="L132" s="32"/>
      <c r="M132" s="148"/>
      <c r="N132" s="149"/>
      <c r="O132" s="149"/>
      <c r="P132" s="149"/>
      <c r="Q132" s="149"/>
      <c r="R132" s="149"/>
      <c r="S132" s="149"/>
      <c r="T132" s="150"/>
      <c r="AT132" s="17" t="s">
        <v>339</v>
      </c>
      <c r="AU132" s="17" t="s">
        <v>85</v>
      </c>
    </row>
    <row r="133" spans="2:65" s="1" customFormat="1" ht="6.95" customHeight="1"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32"/>
    </row>
  </sheetData>
  <sheetProtection algorithmName="SHA-512" hashValue="OgAtBgsUXcSRlqqCtKYbLZZTexy6mD0amIQBq5tk9O03HReRz5FC4mdjP/Zs0fWSA/0eYvyMd5MC+UHvuYtTtA==" saltValue="HQ0O7eFDy4arok10niXu6aQG7SRWLPDBOcU0KdYF6w/2IplttVUnGtXwcOViVYPNqcHalmGY0b4t6eogQ8g16w==" spinCount="100000" sheet="1" objects="1" scenarios="1" formatColumns="0" formatRows="0" autoFilter="0"/>
  <autoFilter ref="C82:K132" xr:uid="{00000000-0009-0000-0000-000007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H13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1788</v>
      </c>
      <c r="H4" s="20"/>
    </row>
    <row r="5" spans="2:8" ht="12" customHeight="1">
      <c r="B5" s="20"/>
      <c r="C5" s="24" t="s">
        <v>13</v>
      </c>
      <c r="D5" s="311" t="s">
        <v>14</v>
      </c>
      <c r="E5" s="307"/>
      <c r="F5" s="307"/>
      <c r="H5" s="20"/>
    </row>
    <row r="6" spans="2:8" ht="36.950000000000003" customHeight="1">
      <c r="B6" s="20"/>
      <c r="C6" s="26" t="s">
        <v>16</v>
      </c>
      <c r="D6" s="308" t="s">
        <v>17</v>
      </c>
      <c r="E6" s="307"/>
      <c r="F6" s="307"/>
      <c r="H6" s="20"/>
    </row>
    <row r="7" spans="2:8" ht="16.5" customHeight="1">
      <c r="B7" s="20"/>
      <c r="C7" s="27" t="s">
        <v>23</v>
      </c>
      <c r="D7" s="49" t="str">
        <f>'Rekapitulace stavby'!AN8</f>
        <v>16. 10. 2025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1"/>
      <c r="C9" s="112" t="s">
        <v>57</v>
      </c>
      <c r="D9" s="113" t="s">
        <v>58</v>
      </c>
      <c r="E9" s="113" t="s">
        <v>126</v>
      </c>
      <c r="F9" s="114" t="s">
        <v>1789</v>
      </c>
      <c r="H9" s="111"/>
    </row>
    <row r="10" spans="2:8" s="1" customFormat="1" ht="26.45" customHeight="1">
      <c r="B10" s="32"/>
      <c r="C10" s="188" t="s">
        <v>1790</v>
      </c>
      <c r="D10" s="188" t="s">
        <v>92</v>
      </c>
      <c r="H10" s="32"/>
    </row>
    <row r="11" spans="2:8" s="1" customFormat="1" ht="16.899999999999999" customHeight="1">
      <c r="B11" s="32"/>
      <c r="C11" s="189" t="s">
        <v>189</v>
      </c>
      <c r="D11" s="190" t="s">
        <v>190</v>
      </c>
      <c r="E11" s="191" t="s">
        <v>182</v>
      </c>
      <c r="F11" s="192">
        <v>19.600000000000001</v>
      </c>
      <c r="H11" s="32"/>
    </row>
    <row r="12" spans="2:8" s="1" customFormat="1" ht="16.899999999999999" customHeight="1">
      <c r="B12" s="32"/>
      <c r="C12" s="193" t="s">
        <v>19</v>
      </c>
      <c r="D12" s="193" t="s">
        <v>243</v>
      </c>
      <c r="E12" s="17" t="s">
        <v>19</v>
      </c>
      <c r="F12" s="194">
        <v>0</v>
      </c>
      <c r="H12" s="32"/>
    </row>
    <row r="13" spans="2:8" s="1" customFormat="1" ht="16.899999999999999" customHeight="1">
      <c r="B13" s="32"/>
      <c r="C13" s="193" t="s">
        <v>189</v>
      </c>
      <c r="D13" s="193" t="s">
        <v>244</v>
      </c>
      <c r="E13" s="17" t="s">
        <v>19</v>
      </c>
      <c r="F13" s="194">
        <v>19.600000000000001</v>
      </c>
      <c r="H13" s="32"/>
    </row>
    <row r="14" spans="2:8" s="1" customFormat="1" ht="16.899999999999999" customHeight="1">
      <c r="B14" s="32"/>
      <c r="C14" s="195" t="s">
        <v>1791</v>
      </c>
      <c r="H14" s="32"/>
    </row>
    <row r="15" spans="2:8" s="1" customFormat="1" ht="16.899999999999999" customHeight="1">
      <c r="B15" s="32"/>
      <c r="C15" s="193" t="s">
        <v>238</v>
      </c>
      <c r="D15" s="193" t="s">
        <v>239</v>
      </c>
      <c r="E15" s="17" t="s">
        <v>182</v>
      </c>
      <c r="F15" s="194">
        <v>19.600000000000001</v>
      </c>
      <c r="H15" s="32"/>
    </row>
    <row r="16" spans="2:8" s="1" customFormat="1" ht="16.899999999999999" customHeight="1">
      <c r="B16" s="32"/>
      <c r="C16" s="193" t="s">
        <v>245</v>
      </c>
      <c r="D16" s="193" t="s">
        <v>246</v>
      </c>
      <c r="E16" s="17" t="s">
        <v>182</v>
      </c>
      <c r="F16" s="194">
        <v>1176</v>
      </c>
      <c r="H16" s="32"/>
    </row>
    <row r="17" spans="2:8" s="1" customFormat="1" ht="16.899999999999999" customHeight="1">
      <c r="B17" s="32"/>
      <c r="C17" s="193" t="s">
        <v>252</v>
      </c>
      <c r="D17" s="193" t="s">
        <v>253</v>
      </c>
      <c r="E17" s="17" t="s">
        <v>182</v>
      </c>
      <c r="F17" s="194">
        <v>19.600000000000001</v>
      </c>
      <c r="H17" s="32"/>
    </row>
    <row r="18" spans="2:8" s="1" customFormat="1" ht="16.899999999999999" customHeight="1">
      <c r="B18" s="32"/>
      <c r="C18" s="189" t="s">
        <v>187</v>
      </c>
      <c r="D18" s="190" t="s">
        <v>187</v>
      </c>
      <c r="E18" s="191" t="s">
        <v>185</v>
      </c>
      <c r="F18" s="192">
        <v>10.8</v>
      </c>
      <c r="H18" s="32"/>
    </row>
    <row r="19" spans="2:8" s="1" customFormat="1" ht="16.899999999999999" customHeight="1">
      <c r="B19" s="32"/>
      <c r="C19" s="193" t="s">
        <v>19</v>
      </c>
      <c r="D19" s="193" t="s">
        <v>221</v>
      </c>
      <c r="E19" s="17" t="s">
        <v>19</v>
      </c>
      <c r="F19" s="194">
        <v>0</v>
      </c>
      <c r="H19" s="32"/>
    </row>
    <row r="20" spans="2:8" s="1" customFormat="1" ht="16.899999999999999" customHeight="1">
      <c r="B20" s="32"/>
      <c r="C20" s="193" t="s">
        <v>19</v>
      </c>
      <c r="D20" s="193" t="s">
        <v>304</v>
      </c>
      <c r="E20" s="17" t="s">
        <v>19</v>
      </c>
      <c r="F20" s="194">
        <v>7.2</v>
      </c>
      <c r="H20" s="32"/>
    </row>
    <row r="21" spans="2:8" s="1" customFormat="1" ht="16.899999999999999" customHeight="1">
      <c r="B21" s="32"/>
      <c r="C21" s="193" t="s">
        <v>19</v>
      </c>
      <c r="D21" s="193" t="s">
        <v>305</v>
      </c>
      <c r="E21" s="17" t="s">
        <v>19</v>
      </c>
      <c r="F21" s="194">
        <v>3.6</v>
      </c>
      <c r="H21" s="32"/>
    </row>
    <row r="22" spans="2:8" s="1" customFormat="1" ht="16.899999999999999" customHeight="1">
      <c r="B22" s="32"/>
      <c r="C22" s="193" t="s">
        <v>187</v>
      </c>
      <c r="D22" s="193" t="s">
        <v>224</v>
      </c>
      <c r="E22" s="17" t="s">
        <v>19</v>
      </c>
      <c r="F22" s="194">
        <v>10.8</v>
      </c>
      <c r="H22" s="32"/>
    </row>
    <row r="23" spans="2:8" s="1" customFormat="1" ht="16.899999999999999" customHeight="1">
      <c r="B23" s="32"/>
      <c r="C23" s="195" t="s">
        <v>1791</v>
      </c>
      <c r="H23" s="32"/>
    </row>
    <row r="24" spans="2:8" s="1" customFormat="1" ht="16.899999999999999" customHeight="1">
      <c r="B24" s="32"/>
      <c r="C24" s="193" t="s">
        <v>299</v>
      </c>
      <c r="D24" s="193" t="s">
        <v>300</v>
      </c>
      <c r="E24" s="17" t="s">
        <v>185</v>
      </c>
      <c r="F24" s="194">
        <v>10.8</v>
      </c>
      <c r="H24" s="32"/>
    </row>
    <row r="25" spans="2:8" s="1" customFormat="1" ht="16.899999999999999" customHeight="1">
      <c r="B25" s="32"/>
      <c r="C25" s="193" t="s">
        <v>329</v>
      </c>
      <c r="D25" s="193" t="s">
        <v>330</v>
      </c>
      <c r="E25" s="17" t="s">
        <v>185</v>
      </c>
      <c r="F25" s="194">
        <v>20.399999999999999</v>
      </c>
      <c r="H25" s="32"/>
    </row>
    <row r="26" spans="2:8" s="1" customFormat="1" ht="16.899999999999999" customHeight="1">
      <c r="B26" s="32"/>
      <c r="C26" s="189" t="s">
        <v>184</v>
      </c>
      <c r="D26" s="190" t="s">
        <v>184</v>
      </c>
      <c r="E26" s="191" t="s">
        <v>185</v>
      </c>
      <c r="F26" s="192">
        <v>9.6</v>
      </c>
      <c r="H26" s="32"/>
    </row>
    <row r="27" spans="2:8" s="1" customFormat="1" ht="16.899999999999999" customHeight="1">
      <c r="B27" s="32"/>
      <c r="C27" s="193" t="s">
        <v>19</v>
      </c>
      <c r="D27" s="193" t="s">
        <v>221</v>
      </c>
      <c r="E27" s="17" t="s">
        <v>19</v>
      </c>
      <c r="F27" s="194">
        <v>0</v>
      </c>
      <c r="H27" s="32"/>
    </row>
    <row r="28" spans="2:8" s="1" customFormat="1" ht="16.899999999999999" customHeight="1">
      <c r="B28" s="32"/>
      <c r="C28" s="193" t="s">
        <v>184</v>
      </c>
      <c r="D28" s="193" t="s">
        <v>321</v>
      </c>
      <c r="E28" s="17" t="s">
        <v>19</v>
      </c>
      <c r="F28" s="194">
        <v>9.6</v>
      </c>
      <c r="H28" s="32"/>
    </row>
    <row r="29" spans="2:8" s="1" customFormat="1" ht="16.899999999999999" customHeight="1">
      <c r="B29" s="32"/>
      <c r="C29" s="195" t="s">
        <v>1791</v>
      </c>
      <c r="H29" s="32"/>
    </row>
    <row r="30" spans="2:8" s="1" customFormat="1" ht="16.899999999999999" customHeight="1">
      <c r="B30" s="32"/>
      <c r="C30" s="193" t="s">
        <v>316</v>
      </c>
      <c r="D30" s="193" t="s">
        <v>317</v>
      </c>
      <c r="E30" s="17" t="s">
        <v>185</v>
      </c>
      <c r="F30" s="194">
        <v>9.6</v>
      </c>
      <c r="H30" s="32"/>
    </row>
    <row r="31" spans="2:8" s="1" customFormat="1" ht="16.899999999999999" customHeight="1">
      <c r="B31" s="32"/>
      <c r="C31" s="193" t="s">
        <v>329</v>
      </c>
      <c r="D31" s="193" t="s">
        <v>330</v>
      </c>
      <c r="E31" s="17" t="s">
        <v>185</v>
      </c>
      <c r="F31" s="194">
        <v>20.399999999999999</v>
      </c>
      <c r="H31" s="32"/>
    </row>
    <row r="32" spans="2:8" s="1" customFormat="1" ht="16.899999999999999" customHeight="1">
      <c r="B32" s="32"/>
      <c r="C32" s="189" t="s">
        <v>181</v>
      </c>
      <c r="D32" s="190" t="s">
        <v>181</v>
      </c>
      <c r="E32" s="191" t="s">
        <v>182</v>
      </c>
      <c r="F32" s="192">
        <v>16.48</v>
      </c>
      <c r="H32" s="32"/>
    </row>
    <row r="33" spans="2:8" s="1" customFormat="1" ht="16.899999999999999" customHeight="1">
      <c r="B33" s="32"/>
      <c r="C33" s="193" t="s">
        <v>19</v>
      </c>
      <c r="D33" s="193" t="s">
        <v>221</v>
      </c>
      <c r="E33" s="17" t="s">
        <v>19</v>
      </c>
      <c r="F33" s="194">
        <v>0</v>
      </c>
      <c r="H33" s="32"/>
    </row>
    <row r="34" spans="2:8" s="1" customFormat="1" ht="16.899999999999999" customHeight="1">
      <c r="B34" s="32"/>
      <c r="C34" s="193" t="s">
        <v>19</v>
      </c>
      <c r="D34" s="193" t="s">
        <v>284</v>
      </c>
      <c r="E34" s="17" t="s">
        <v>19</v>
      </c>
      <c r="F34" s="194">
        <v>8.24</v>
      </c>
      <c r="H34" s="32"/>
    </row>
    <row r="35" spans="2:8" s="1" customFormat="1" ht="16.899999999999999" customHeight="1">
      <c r="B35" s="32"/>
      <c r="C35" s="193" t="s">
        <v>19</v>
      </c>
      <c r="D35" s="193" t="s">
        <v>284</v>
      </c>
      <c r="E35" s="17" t="s">
        <v>19</v>
      </c>
      <c r="F35" s="194">
        <v>8.24</v>
      </c>
      <c r="H35" s="32"/>
    </row>
    <row r="36" spans="2:8" s="1" customFormat="1" ht="16.899999999999999" customHeight="1">
      <c r="B36" s="32"/>
      <c r="C36" s="193" t="s">
        <v>181</v>
      </c>
      <c r="D36" s="193" t="s">
        <v>224</v>
      </c>
      <c r="E36" s="17" t="s">
        <v>19</v>
      </c>
      <c r="F36" s="194">
        <v>16.48</v>
      </c>
      <c r="H36" s="32"/>
    </row>
    <row r="37" spans="2:8" s="1" customFormat="1" ht="16.899999999999999" customHeight="1">
      <c r="B37" s="32"/>
      <c r="C37" s="195" t="s">
        <v>1791</v>
      </c>
      <c r="H37" s="32"/>
    </row>
    <row r="38" spans="2:8" s="1" customFormat="1" ht="16.899999999999999" customHeight="1">
      <c r="B38" s="32"/>
      <c r="C38" s="193" t="s">
        <v>279</v>
      </c>
      <c r="D38" s="193" t="s">
        <v>280</v>
      </c>
      <c r="E38" s="17" t="s">
        <v>182</v>
      </c>
      <c r="F38" s="194">
        <v>16.48</v>
      </c>
      <c r="H38" s="32"/>
    </row>
    <row r="39" spans="2:8" s="1" customFormat="1" ht="16.899999999999999" customHeight="1">
      <c r="B39" s="32"/>
      <c r="C39" s="193" t="s">
        <v>293</v>
      </c>
      <c r="D39" s="193" t="s">
        <v>294</v>
      </c>
      <c r="E39" s="17" t="s">
        <v>182</v>
      </c>
      <c r="F39" s="194">
        <v>16.48</v>
      </c>
      <c r="H39" s="32"/>
    </row>
    <row r="40" spans="2:8" s="1" customFormat="1" ht="26.45" customHeight="1">
      <c r="B40" s="32"/>
      <c r="C40" s="188" t="s">
        <v>1792</v>
      </c>
      <c r="D40" s="188" t="s">
        <v>95</v>
      </c>
      <c r="H40" s="32"/>
    </row>
    <row r="41" spans="2:8" s="1" customFormat="1" ht="16.899999999999999" customHeight="1">
      <c r="B41" s="32"/>
      <c r="C41" s="189" t="s">
        <v>396</v>
      </c>
      <c r="D41" s="190" t="s">
        <v>397</v>
      </c>
      <c r="E41" s="191" t="s">
        <v>182</v>
      </c>
      <c r="F41" s="192">
        <v>416.31</v>
      </c>
      <c r="H41" s="32"/>
    </row>
    <row r="42" spans="2:8" s="1" customFormat="1" ht="16.899999999999999" customHeight="1">
      <c r="B42" s="32"/>
      <c r="C42" s="193" t="s">
        <v>19</v>
      </c>
      <c r="D42" s="193" t="s">
        <v>576</v>
      </c>
      <c r="E42" s="17" t="s">
        <v>19</v>
      </c>
      <c r="F42" s="194">
        <v>0</v>
      </c>
      <c r="H42" s="32"/>
    </row>
    <row r="43" spans="2:8" s="1" customFormat="1" ht="16.899999999999999" customHeight="1">
      <c r="B43" s="32"/>
      <c r="C43" s="193" t="s">
        <v>19</v>
      </c>
      <c r="D43" s="193" t="s">
        <v>577</v>
      </c>
      <c r="E43" s="17" t="s">
        <v>19</v>
      </c>
      <c r="F43" s="194">
        <v>188.55</v>
      </c>
      <c r="H43" s="32"/>
    </row>
    <row r="44" spans="2:8" s="1" customFormat="1" ht="16.899999999999999" customHeight="1">
      <c r="B44" s="32"/>
      <c r="C44" s="193" t="s">
        <v>19</v>
      </c>
      <c r="D44" s="193" t="s">
        <v>578</v>
      </c>
      <c r="E44" s="17" t="s">
        <v>19</v>
      </c>
      <c r="F44" s="194">
        <v>227.76</v>
      </c>
      <c r="H44" s="32"/>
    </row>
    <row r="45" spans="2:8" s="1" customFormat="1" ht="16.899999999999999" customHeight="1">
      <c r="B45" s="32"/>
      <c r="C45" s="193" t="s">
        <v>396</v>
      </c>
      <c r="D45" s="193" t="s">
        <v>224</v>
      </c>
      <c r="E45" s="17" t="s">
        <v>19</v>
      </c>
      <c r="F45" s="194">
        <v>416.31</v>
      </c>
      <c r="H45" s="32"/>
    </row>
    <row r="46" spans="2:8" s="1" customFormat="1" ht="16.899999999999999" customHeight="1">
      <c r="B46" s="32"/>
      <c r="C46" s="195" t="s">
        <v>1791</v>
      </c>
      <c r="H46" s="32"/>
    </row>
    <row r="47" spans="2:8" s="1" customFormat="1" ht="16.899999999999999" customHeight="1">
      <c r="B47" s="32"/>
      <c r="C47" s="193" t="s">
        <v>572</v>
      </c>
      <c r="D47" s="193" t="s">
        <v>573</v>
      </c>
      <c r="E47" s="17" t="s">
        <v>182</v>
      </c>
      <c r="F47" s="194">
        <v>416.31</v>
      </c>
      <c r="H47" s="32"/>
    </row>
    <row r="48" spans="2:8" s="1" customFormat="1" ht="16.899999999999999" customHeight="1">
      <c r="B48" s="32"/>
      <c r="C48" s="193" t="s">
        <v>494</v>
      </c>
      <c r="D48" s="193" t="s">
        <v>495</v>
      </c>
      <c r="E48" s="17" t="s">
        <v>182</v>
      </c>
      <c r="F48" s="194">
        <v>416.31</v>
      </c>
      <c r="H48" s="32"/>
    </row>
    <row r="49" spans="2:8" s="1" customFormat="1" ht="16.899999999999999" customHeight="1">
      <c r="B49" s="32"/>
      <c r="C49" s="193" t="s">
        <v>561</v>
      </c>
      <c r="D49" s="193" t="s">
        <v>562</v>
      </c>
      <c r="E49" s="17" t="s">
        <v>182</v>
      </c>
      <c r="F49" s="194">
        <v>416.31</v>
      </c>
      <c r="H49" s="32"/>
    </row>
    <row r="50" spans="2:8" s="1" customFormat="1" ht="16.899999999999999" customHeight="1">
      <c r="B50" s="32"/>
      <c r="C50" s="193" t="s">
        <v>566</v>
      </c>
      <c r="D50" s="193" t="s">
        <v>567</v>
      </c>
      <c r="E50" s="17" t="s">
        <v>182</v>
      </c>
      <c r="F50" s="194">
        <v>416.31</v>
      </c>
      <c r="H50" s="32"/>
    </row>
    <row r="51" spans="2:8" s="1" customFormat="1" ht="16.899999999999999" customHeight="1">
      <c r="B51" s="32"/>
      <c r="C51" s="193" t="s">
        <v>580</v>
      </c>
      <c r="D51" s="193" t="s">
        <v>581</v>
      </c>
      <c r="E51" s="17" t="s">
        <v>182</v>
      </c>
      <c r="F51" s="194">
        <v>424.63600000000002</v>
      </c>
      <c r="H51" s="32"/>
    </row>
    <row r="52" spans="2:8" s="1" customFormat="1" ht="16.899999999999999" customHeight="1">
      <c r="B52" s="32"/>
      <c r="C52" s="189" t="s">
        <v>399</v>
      </c>
      <c r="D52" s="190" t="s">
        <v>400</v>
      </c>
      <c r="E52" s="191" t="s">
        <v>185</v>
      </c>
      <c r="F52" s="192">
        <v>6.2</v>
      </c>
      <c r="H52" s="32"/>
    </row>
    <row r="53" spans="2:8" s="1" customFormat="1" ht="16.899999999999999" customHeight="1">
      <c r="B53" s="32"/>
      <c r="C53" s="193" t="s">
        <v>19</v>
      </c>
      <c r="D53" s="193" t="s">
        <v>412</v>
      </c>
      <c r="E53" s="17" t="s">
        <v>19</v>
      </c>
      <c r="F53" s="194">
        <v>0</v>
      </c>
      <c r="H53" s="32"/>
    </row>
    <row r="54" spans="2:8" s="1" customFormat="1" ht="16.899999999999999" customHeight="1">
      <c r="B54" s="32"/>
      <c r="C54" s="193" t="s">
        <v>399</v>
      </c>
      <c r="D54" s="193" t="s">
        <v>401</v>
      </c>
      <c r="E54" s="17" t="s">
        <v>19</v>
      </c>
      <c r="F54" s="194">
        <v>6.2</v>
      </c>
      <c r="H54" s="32"/>
    </row>
    <row r="55" spans="2:8" s="1" customFormat="1" ht="16.899999999999999" customHeight="1">
      <c r="B55" s="32"/>
      <c r="C55" s="195" t="s">
        <v>1791</v>
      </c>
      <c r="H55" s="32"/>
    </row>
    <row r="56" spans="2:8" s="1" customFormat="1" ht="16.899999999999999" customHeight="1">
      <c r="B56" s="32"/>
      <c r="C56" s="193" t="s">
        <v>407</v>
      </c>
      <c r="D56" s="193" t="s">
        <v>408</v>
      </c>
      <c r="E56" s="17" t="s">
        <v>185</v>
      </c>
      <c r="F56" s="194">
        <v>6.2</v>
      </c>
      <c r="H56" s="32"/>
    </row>
    <row r="57" spans="2:8" s="1" customFormat="1" ht="16.899999999999999" customHeight="1">
      <c r="B57" s="32"/>
      <c r="C57" s="193" t="s">
        <v>612</v>
      </c>
      <c r="D57" s="193" t="s">
        <v>613</v>
      </c>
      <c r="E57" s="17" t="s">
        <v>310</v>
      </c>
      <c r="F57" s="194">
        <v>1.798</v>
      </c>
      <c r="H57" s="32"/>
    </row>
    <row r="58" spans="2:8" s="1" customFormat="1" ht="16.899999999999999" customHeight="1">
      <c r="B58" s="32"/>
      <c r="C58" s="189" t="s">
        <v>390</v>
      </c>
      <c r="D58" s="190" t="s">
        <v>390</v>
      </c>
      <c r="E58" s="191" t="s">
        <v>213</v>
      </c>
      <c r="F58" s="192">
        <v>272.00599999999997</v>
      </c>
      <c r="H58" s="32"/>
    </row>
    <row r="59" spans="2:8" s="1" customFormat="1" ht="16.899999999999999" customHeight="1">
      <c r="B59" s="32"/>
      <c r="C59" s="193" t="s">
        <v>19</v>
      </c>
      <c r="D59" s="193" t="s">
        <v>385</v>
      </c>
      <c r="E59" s="17" t="s">
        <v>19</v>
      </c>
      <c r="F59" s="194">
        <v>185.57</v>
      </c>
      <c r="H59" s="32"/>
    </row>
    <row r="60" spans="2:8" s="1" customFormat="1" ht="16.899999999999999" customHeight="1">
      <c r="B60" s="32"/>
      <c r="C60" s="193" t="s">
        <v>19</v>
      </c>
      <c r="D60" s="193" t="s">
        <v>447</v>
      </c>
      <c r="E60" s="17" t="s">
        <v>19</v>
      </c>
      <c r="F60" s="194">
        <v>87.156000000000006</v>
      </c>
      <c r="H60" s="32"/>
    </row>
    <row r="61" spans="2:8" s="1" customFormat="1" ht="16.899999999999999" customHeight="1">
      <c r="B61" s="32"/>
      <c r="C61" s="193" t="s">
        <v>19</v>
      </c>
      <c r="D61" s="193" t="s">
        <v>448</v>
      </c>
      <c r="E61" s="17" t="s">
        <v>19</v>
      </c>
      <c r="F61" s="194">
        <v>-0.72</v>
      </c>
      <c r="H61" s="32"/>
    </row>
    <row r="62" spans="2:8" s="1" customFormat="1" ht="16.899999999999999" customHeight="1">
      <c r="B62" s="32"/>
      <c r="C62" s="193" t="s">
        <v>390</v>
      </c>
      <c r="D62" s="193" t="s">
        <v>224</v>
      </c>
      <c r="E62" s="17" t="s">
        <v>19</v>
      </c>
      <c r="F62" s="194">
        <v>272.00599999999997</v>
      </c>
      <c r="H62" s="32"/>
    </row>
    <row r="63" spans="2:8" s="1" customFormat="1" ht="16.899999999999999" customHeight="1">
      <c r="B63" s="32"/>
      <c r="C63" s="195" t="s">
        <v>1791</v>
      </c>
      <c r="H63" s="32"/>
    </row>
    <row r="64" spans="2:8" s="1" customFormat="1" ht="16.899999999999999" customHeight="1">
      <c r="B64" s="32"/>
      <c r="C64" s="193" t="s">
        <v>442</v>
      </c>
      <c r="D64" s="193" t="s">
        <v>443</v>
      </c>
      <c r="E64" s="17" t="s">
        <v>213</v>
      </c>
      <c r="F64" s="194">
        <v>272.00599999999997</v>
      </c>
      <c r="H64" s="32"/>
    </row>
    <row r="65" spans="2:8" s="1" customFormat="1" ht="16.899999999999999" customHeight="1">
      <c r="B65" s="32"/>
      <c r="C65" s="193" t="s">
        <v>449</v>
      </c>
      <c r="D65" s="193" t="s">
        <v>450</v>
      </c>
      <c r="E65" s="17" t="s">
        <v>213</v>
      </c>
      <c r="F65" s="194">
        <v>2720.06</v>
      </c>
      <c r="H65" s="32"/>
    </row>
    <row r="66" spans="2:8" s="1" customFormat="1" ht="16.899999999999999" customHeight="1">
      <c r="B66" s="32"/>
      <c r="C66" s="193" t="s">
        <v>462</v>
      </c>
      <c r="D66" s="193" t="s">
        <v>463</v>
      </c>
      <c r="E66" s="17" t="s">
        <v>310</v>
      </c>
      <c r="F66" s="194">
        <v>448.81</v>
      </c>
      <c r="H66" s="32"/>
    </row>
    <row r="67" spans="2:8" s="1" customFormat="1" ht="16.899999999999999" customHeight="1">
      <c r="B67" s="32"/>
      <c r="C67" s="189" t="s">
        <v>387</v>
      </c>
      <c r="D67" s="190" t="s">
        <v>388</v>
      </c>
      <c r="E67" s="191" t="s">
        <v>182</v>
      </c>
      <c r="F67" s="192">
        <v>16.7</v>
      </c>
      <c r="H67" s="32"/>
    </row>
    <row r="68" spans="2:8" s="1" customFormat="1" ht="16.899999999999999" customHeight="1">
      <c r="B68" s="32"/>
      <c r="C68" s="193" t="s">
        <v>19</v>
      </c>
      <c r="D68" s="193" t="s">
        <v>412</v>
      </c>
      <c r="E68" s="17" t="s">
        <v>19</v>
      </c>
      <c r="F68" s="194">
        <v>0</v>
      </c>
      <c r="H68" s="32"/>
    </row>
    <row r="69" spans="2:8" s="1" customFormat="1" ht="16.899999999999999" customHeight="1">
      <c r="B69" s="32"/>
      <c r="C69" s="193" t="s">
        <v>19</v>
      </c>
      <c r="D69" s="193" t="s">
        <v>389</v>
      </c>
      <c r="E69" s="17" t="s">
        <v>19</v>
      </c>
      <c r="F69" s="194">
        <v>16.7</v>
      </c>
      <c r="H69" s="32"/>
    </row>
    <row r="70" spans="2:8" s="1" customFormat="1" ht="16.899999999999999" customHeight="1">
      <c r="B70" s="32"/>
      <c r="C70" s="193" t="s">
        <v>387</v>
      </c>
      <c r="D70" s="193" t="s">
        <v>224</v>
      </c>
      <c r="E70" s="17" t="s">
        <v>19</v>
      </c>
      <c r="F70" s="194">
        <v>16.7</v>
      </c>
      <c r="H70" s="32"/>
    </row>
    <row r="71" spans="2:8" s="1" customFormat="1" ht="16.899999999999999" customHeight="1">
      <c r="B71" s="32"/>
      <c r="C71" s="195" t="s">
        <v>1791</v>
      </c>
      <c r="H71" s="32"/>
    </row>
    <row r="72" spans="2:8" s="1" customFormat="1" ht="16.899999999999999" customHeight="1">
      <c r="B72" s="32"/>
      <c r="C72" s="193" t="s">
        <v>474</v>
      </c>
      <c r="D72" s="193" t="s">
        <v>475</v>
      </c>
      <c r="E72" s="17" t="s">
        <v>182</v>
      </c>
      <c r="F72" s="194">
        <v>16.7</v>
      </c>
      <c r="H72" s="32"/>
    </row>
    <row r="73" spans="2:8" s="1" customFormat="1" ht="16.899999999999999" customHeight="1">
      <c r="B73" s="32"/>
      <c r="C73" s="193" t="s">
        <v>434</v>
      </c>
      <c r="D73" s="193" t="s">
        <v>435</v>
      </c>
      <c r="E73" s="17" t="s">
        <v>213</v>
      </c>
      <c r="F73" s="194">
        <v>5.01</v>
      </c>
      <c r="H73" s="32"/>
    </row>
    <row r="74" spans="2:8" s="1" customFormat="1" ht="16.899999999999999" customHeight="1">
      <c r="B74" s="32"/>
      <c r="C74" s="193" t="s">
        <v>442</v>
      </c>
      <c r="D74" s="193" t="s">
        <v>443</v>
      </c>
      <c r="E74" s="17" t="s">
        <v>213</v>
      </c>
      <c r="F74" s="194">
        <v>272.00599999999997</v>
      </c>
      <c r="H74" s="32"/>
    </row>
    <row r="75" spans="2:8" s="1" customFormat="1" ht="16.899999999999999" customHeight="1">
      <c r="B75" s="32"/>
      <c r="C75" s="193" t="s">
        <v>455</v>
      </c>
      <c r="D75" s="193" t="s">
        <v>456</v>
      </c>
      <c r="E75" s="17" t="s">
        <v>213</v>
      </c>
      <c r="F75" s="194">
        <v>3.34</v>
      </c>
      <c r="H75" s="32"/>
    </row>
    <row r="76" spans="2:8" s="1" customFormat="1" ht="16.899999999999999" customHeight="1">
      <c r="B76" s="32"/>
      <c r="C76" s="193" t="s">
        <v>479</v>
      </c>
      <c r="D76" s="193" t="s">
        <v>480</v>
      </c>
      <c r="E76" s="17" t="s">
        <v>182</v>
      </c>
      <c r="F76" s="194">
        <v>16.7</v>
      </c>
      <c r="H76" s="32"/>
    </row>
    <row r="77" spans="2:8" s="1" customFormat="1" ht="16.899999999999999" customHeight="1">
      <c r="B77" s="32"/>
      <c r="C77" s="193" t="s">
        <v>489</v>
      </c>
      <c r="D77" s="193" t="s">
        <v>490</v>
      </c>
      <c r="E77" s="17" t="s">
        <v>182</v>
      </c>
      <c r="F77" s="194">
        <v>16.7</v>
      </c>
      <c r="H77" s="32"/>
    </row>
    <row r="78" spans="2:8" s="1" customFormat="1" ht="16.899999999999999" customHeight="1">
      <c r="B78" s="32"/>
      <c r="C78" s="193" t="s">
        <v>499</v>
      </c>
      <c r="D78" s="193" t="s">
        <v>500</v>
      </c>
      <c r="E78" s="17" t="s">
        <v>182</v>
      </c>
      <c r="F78" s="194">
        <v>16.7</v>
      </c>
      <c r="H78" s="32"/>
    </row>
    <row r="79" spans="2:8" s="1" customFormat="1" ht="16.899999999999999" customHeight="1">
      <c r="B79" s="32"/>
      <c r="C79" s="193" t="s">
        <v>504</v>
      </c>
      <c r="D79" s="193" t="s">
        <v>505</v>
      </c>
      <c r="E79" s="17" t="s">
        <v>213</v>
      </c>
      <c r="F79" s="194">
        <v>0.501</v>
      </c>
      <c r="H79" s="32"/>
    </row>
    <row r="80" spans="2:8" s="1" customFormat="1" ht="16.899999999999999" customHeight="1">
      <c r="B80" s="32"/>
      <c r="C80" s="193" t="s">
        <v>484</v>
      </c>
      <c r="D80" s="193" t="s">
        <v>485</v>
      </c>
      <c r="E80" s="17" t="s">
        <v>486</v>
      </c>
      <c r="F80" s="194">
        <v>0.501</v>
      </c>
      <c r="H80" s="32"/>
    </row>
    <row r="81" spans="2:8" s="1" customFormat="1" ht="16.899999999999999" customHeight="1">
      <c r="B81" s="32"/>
      <c r="C81" s="189" t="s">
        <v>394</v>
      </c>
      <c r="D81" s="190" t="s">
        <v>394</v>
      </c>
      <c r="E81" s="191" t="s">
        <v>213</v>
      </c>
      <c r="F81" s="192">
        <v>3.8079999999999998</v>
      </c>
      <c r="H81" s="32"/>
    </row>
    <row r="82" spans="2:8" s="1" customFormat="1" ht="16.899999999999999" customHeight="1">
      <c r="B82" s="32"/>
      <c r="C82" s="193" t="s">
        <v>19</v>
      </c>
      <c r="D82" s="193" t="s">
        <v>412</v>
      </c>
      <c r="E82" s="17" t="s">
        <v>19</v>
      </c>
      <c r="F82" s="194">
        <v>0</v>
      </c>
      <c r="H82" s="32"/>
    </row>
    <row r="83" spans="2:8" s="1" customFormat="1" ht="16.899999999999999" customHeight="1">
      <c r="B83" s="32"/>
      <c r="C83" s="193" t="s">
        <v>394</v>
      </c>
      <c r="D83" s="193" t="s">
        <v>418</v>
      </c>
      <c r="E83" s="17" t="s">
        <v>19</v>
      </c>
      <c r="F83" s="194">
        <v>3.8079999999999998</v>
      </c>
      <c r="H83" s="32"/>
    </row>
    <row r="84" spans="2:8" s="1" customFormat="1" ht="16.899999999999999" customHeight="1">
      <c r="B84" s="32"/>
      <c r="C84" s="195" t="s">
        <v>1791</v>
      </c>
      <c r="H84" s="32"/>
    </row>
    <row r="85" spans="2:8" s="1" customFormat="1" ht="16.899999999999999" customHeight="1">
      <c r="B85" s="32"/>
      <c r="C85" s="193" t="s">
        <v>413</v>
      </c>
      <c r="D85" s="193" t="s">
        <v>414</v>
      </c>
      <c r="E85" s="17" t="s">
        <v>213</v>
      </c>
      <c r="F85" s="194">
        <v>3.8079999999999998</v>
      </c>
      <c r="H85" s="32"/>
    </row>
    <row r="86" spans="2:8" s="1" customFormat="1" ht="16.899999999999999" customHeight="1">
      <c r="B86" s="32"/>
      <c r="C86" s="193" t="s">
        <v>419</v>
      </c>
      <c r="D86" s="193" t="s">
        <v>420</v>
      </c>
      <c r="E86" s="17" t="s">
        <v>182</v>
      </c>
      <c r="F86" s="194">
        <v>452.48</v>
      </c>
      <c r="H86" s="32"/>
    </row>
    <row r="87" spans="2:8" s="1" customFormat="1" ht="16.899999999999999" customHeight="1">
      <c r="B87" s="32"/>
      <c r="C87" s="193" t="s">
        <v>619</v>
      </c>
      <c r="D87" s="193" t="s">
        <v>465</v>
      </c>
      <c r="E87" s="17" t="s">
        <v>310</v>
      </c>
      <c r="F87" s="194">
        <v>6.931</v>
      </c>
      <c r="H87" s="32"/>
    </row>
    <row r="88" spans="2:8" s="1" customFormat="1" ht="16.899999999999999" customHeight="1">
      <c r="B88" s="32"/>
      <c r="C88" s="189" t="s">
        <v>383</v>
      </c>
      <c r="D88" s="190" t="s">
        <v>383</v>
      </c>
      <c r="E88" s="191" t="s">
        <v>182</v>
      </c>
      <c r="F88" s="192">
        <v>452.48</v>
      </c>
      <c r="H88" s="32"/>
    </row>
    <row r="89" spans="2:8" s="1" customFormat="1" ht="16.899999999999999" customHeight="1">
      <c r="B89" s="32"/>
      <c r="C89" s="193" t="s">
        <v>19</v>
      </c>
      <c r="D89" s="193" t="s">
        <v>424</v>
      </c>
      <c r="E89" s="17" t="s">
        <v>19</v>
      </c>
      <c r="F89" s="194">
        <v>462</v>
      </c>
      <c r="H89" s="32"/>
    </row>
    <row r="90" spans="2:8" s="1" customFormat="1" ht="16.899999999999999" customHeight="1">
      <c r="B90" s="32"/>
      <c r="C90" s="193" t="s">
        <v>19</v>
      </c>
      <c r="D90" s="193" t="s">
        <v>425</v>
      </c>
      <c r="E90" s="17" t="s">
        <v>19</v>
      </c>
      <c r="F90" s="194">
        <v>-9.52</v>
      </c>
      <c r="H90" s="32"/>
    </row>
    <row r="91" spans="2:8" s="1" customFormat="1" ht="16.899999999999999" customHeight="1">
      <c r="B91" s="32"/>
      <c r="C91" s="193" t="s">
        <v>383</v>
      </c>
      <c r="D91" s="193" t="s">
        <v>224</v>
      </c>
      <c r="E91" s="17" t="s">
        <v>19</v>
      </c>
      <c r="F91" s="194">
        <v>452.48</v>
      </c>
      <c r="H91" s="32"/>
    </row>
    <row r="92" spans="2:8" s="1" customFormat="1" ht="16.899999999999999" customHeight="1">
      <c r="B92" s="32"/>
      <c r="C92" s="195" t="s">
        <v>1791</v>
      </c>
      <c r="H92" s="32"/>
    </row>
    <row r="93" spans="2:8" s="1" customFormat="1" ht="16.899999999999999" customHeight="1">
      <c r="B93" s="32"/>
      <c r="C93" s="193" t="s">
        <v>419</v>
      </c>
      <c r="D93" s="193" t="s">
        <v>420</v>
      </c>
      <c r="E93" s="17" t="s">
        <v>182</v>
      </c>
      <c r="F93" s="194">
        <v>452.48</v>
      </c>
      <c r="H93" s="32"/>
    </row>
    <row r="94" spans="2:8" s="1" customFormat="1" ht="16.899999999999999" customHeight="1">
      <c r="B94" s="32"/>
      <c r="C94" s="193" t="s">
        <v>442</v>
      </c>
      <c r="D94" s="193" t="s">
        <v>443</v>
      </c>
      <c r="E94" s="17" t="s">
        <v>213</v>
      </c>
      <c r="F94" s="194">
        <v>272.00599999999997</v>
      </c>
      <c r="H94" s="32"/>
    </row>
    <row r="95" spans="2:8" s="1" customFormat="1" ht="16.899999999999999" customHeight="1">
      <c r="B95" s="32"/>
      <c r="C95" s="189" t="s">
        <v>385</v>
      </c>
      <c r="D95" s="190" t="s">
        <v>385</v>
      </c>
      <c r="E95" s="191" t="s">
        <v>213</v>
      </c>
      <c r="F95" s="192">
        <v>185.57</v>
      </c>
      <c r="H95" s="32"/>
    </row>
    <row r="96" spans="2:8" s="1" customFormat="1" ht="16.899999999999999" customHeight="1">
      <c r="B96" s="32"/>
      <c r="C96" s="193" t="s">
        <v>19</v>
      </c>
      <c r="D96" s="193" t="s">
        <v>431</v>
      </c>
      <c r="E96" s="17" t="s">
        <v>19</v>
      </c>
      <c r="F96" s="194">
        <v>0</v>
      </c>
      <c r="H96" s="32"/>
    </row>
    <row r="97" spans="2:8" s="1" customFormat="1" ht="16.899999999999999" customHeight="1">
      <c r="B97" s="32"/>
      <c r="C97" s="193" t="s">
        <v>19</v>
      </c>
      <c r="D97" s="193" t="s">
        <v>432</v>
      </c>
      <c r="E97" s="17" t="s">
        <v>19</v>
      </c>
      <c r="F97" s="194">
        <v>182.45</v>
      </c>
      <c r="H97" s="32"/>
    </row>
    <row r="98" spans="2:8" s="1" customFormat="1" ht="16.899999999999999" customHeight="1">
      <c r="B98" s="32"/>
      <c r="C98" s="193" t="s">
        <v>19</v>
      </c>
      <c r="D98" s="193" t="s">
        <v>433</v>
      </c>
      <c r="E98" s="17" t="s">
        <v>19</v>
      </c>
      <c r="F98" s="194">
        <v>3.12</v>
      </c>
      <c r="H98" s="32"/>
    </row>
    <row r="99" spans="2:8" s="1" customFormat="1" ht="16.899999999999999" customHeight="1">
      <c r="B99" s="32"/>
      <c r="C99" s="193" t="s">
        <v>385</v>
      </c>
      <c r="D99" s="193" t="s">
        <v>224</v>
      </c>
      <c r="E99" s="17" t="s">
        <v>19</v>
      </c>
      <c r="F99" s="194">
        <v>185.57</v>
      </c>
      <c r="H99" s="32"/>
    </row>
    <row r="100" spans="2:8" s="1" customFormat="1" ht="16.899999999999999" customHeight="1">
      <c r="B100" s="32"/>
      <c r="C100" s="195" t="s">
        <v>1791</v>
      </c>
      <c r="H100" s="32"/>
    </row>
    <row r="101" spans="2:8" s="1" customFormat="1" ht="16.899999999999999" customHeight="1">
      <c r="B101" s="32"/>
      <c r="C101" s="193" t="s">
        <v>426</v>
      </c>
      <c r="D101" s="193" t="s">
        <v>427</v>
      </c>
      <c r="E101" s="17" t="s">
        <v>213</v>
      </c>
      <c r="F101" s="194">
        <v>185.57</v>
      </c>
      <c r="H101" s="32"/>
    </row>
    <row r="102" spans="2:8" s="1" customFormat="1" ht="16.899999999999999" customHeight="1">
      <c r="B102" s="32"/>
      <c r="C102" s="193" t="s">
        <v>442</v>
      </c>
      <c r="D102" s="193" t="s">
        <v>443</v>
      </c>
      <c r="E102" s="17" t="s">
        <v>213</v>
      </c>
      <c r="F102" s="194">
        <v>272.00599999999997</v>
      </c>
      <c r="H102" s="32"/>
    </row>
    <row r="103" spans="2:8" s="1" customFormat="1" ht="16.899999999999999" customHeight="1">
      <c r="B103" s="32"/>
      <c r="C103" s="189" t="s">
        <v>392</v>
      </c>
      <c r="D103" s="190" t="s">
        <v>392</v>
      </c>
      <c r="E103" s="191" t="s">
        <v>213</v>
      </c>
      <c r="F103" s="192">
        <v>0.501</v>
      </c>
      <c r="H103" s="32"/>
    </row>
    <row r="104" spans="2:8" s="1" customFormat="1" ht="16.899999999999999" customHeight="1">
      <c r="B104" s="32"/>
      <c r="C104" s="193" t="s">
        <v>19</v>
      </c>
      <c r="D104" s="193" t="s">
        <v>509</v>
      </c>
      <c r="E104" s="17" t="s">
        <v>19</v>
      </c>
      <c r="F104" s="194">
        <v>0.501</v>
      </c>
      <c r="H104" s="32"/>
    </row>
    <row r="105" spans="2:8" s="1" customFormat="1" ht="16.899999999999999" customHeight="1">
      <c r="B105" s="32"/>
      <c r="C105" s="193" t="s">
        <v>392</v>
      </c>
      <c r="D105" s="193" t="s">
        <v>224</v>
      </c>
      <c r="E105" s="17" t="s">
        <v>19</v>
      </c>
      <c r="F105" s="194">
        <v>0.501</v>
      </c>
      <c r="H105" s="32"/>
    </row>
    <row r="106" spans="2:8" s="1" customFormat="1" ht="16.899999999999999" customHeight="1">
      <c r="B106" s="32"/>
      <c r="C106" s="195" t="s">
        <v>1791</v>
      </c>
      <c r="H106" s="32"/>
    </row>
    <row r="107" spans="2:8" s="1" customFormat="1" ht="16.899999999999999" customHeight="1">
      <c r="B107" s="32"/>
      <c r="C107" s="193" t="s">
        <v>504</v>
      </c>
      <c r="D107" s="193" t="s">
        <v>505</v>
      </c>
      <c r="E107" s="17" t="s">
        <v>213</v>
      </c>
      <c r="F107" s="194">
        <v>0.501</v>
      </c>
      <c r="H107" s="32"/>
    </row>
    <row r="108" spans="2:8" s="1" customFormat="1" ht="16.899999999999999" customHeight="1">
      <c r="B108" s="32"/>
      <c r="C108" s="193" t="s">
        <v>510</v>
      </c>
      <c r="D108" s="193" t="s">
        <v>511</v>
      </c>
      <c r="E108" s="17" t="s">
        <v>213</v>
      </c>
      <c r="F108" s="194">
        <v>0.501</v>
      </c>
      <c r="H108" s="32"/>
    </row>
    <row r="109" spans="2:8" s="1" customFormat="1" ht="16.899999999999999" customHeight="1">
      <c r="B109" s="32"/>
      <c r="C109" s="189" t="s">
        <v>402</v>
      </c>
      <c r="D109" s="190" t="s">
        <v>402</v>
      </c>
      <c r="E109" s="191" t="s">
        <v>213</v>
      </c>
      <c r="F109" s="192">
        <v>0.72</v>
      </c>
      <c r="H109" s="32"/>
    </row>
    <row r="110" spans="2:8" s="1" customFormat="1" ht="16.899999999999999" customHeight="1">
      <c r="B110" s="32"/>
      <c r="C110" s="193" t="s">
        <v>19</v>
      </c>
      <c r="D110" s="193" t="s">
        <v>431</v>
      </c>
      <c r="E110" s="17" t="s">
        <v>19</v>
      </c>
      <c r="F110" s="194">
        <v>0</v>
      </c>
      <c r="H110" s="32"/>
    </row>
    <row r="111" spans="2:8" s="1" customFormat="1" ht="16.899999999999999" customHeight="1">
      <c r="B111" s="32"/>
      <c r="C111" s="193" t="s">
        <v>402</v>
      </c>
      <c r="D111" s="193" t="s">
        <v>473</v>
      </c>
      <c r="E111" s="17" t="s">
        <v>19</v>
      </c>
      <c r="F111" s="194">
        <v>0.72</v>
      </c>
      <c r="H111" s="32"/>
    </row>
    <row r="112" spans="2:8" s="1" customFormat="1" ht="16.899999999999999" customHeight="1">
      <c r="B112" s="32"/>
      <c r="C112" s="195" t="s">
        <v>1791</v>
      </c>
      <c r="H112" s="32"/>
    </row>
    <row r="113" spans="2:8" s="1" customFormat="1" ht="16.899999999999999" customHeight="1">
      <c r="B113" s="32"/>
      <c r="C113" s="193" t="s">
        <v>468</v>
      </c>
      <c r="D113" s="193" t="s">
        <v>469</v>
      </c>
      <c r="E113" s="17" t="s">
        <v>213</v>
      </c>
      <c r="F113" s="194">
        <v>0.72</v>
      </c>
      <c r="H113" s="32"/>
    </row>
    <row r="114" spans="2:8" s="1" customFormat="1" ht="16.899999999999999" customHeight="1">
      <c r="B114" s="32"/>
      <c r="C114" s="193" t="s">
        <v>442</v>
      </c>
      <c r="D114" s="193" t="s">
        <v>443</v>
      </c>
      <c r="E114" s="17" t="s">
        <v>213</v>
      </c>
      <c r="F114" s="194">
        <v>272.00599999999997</v>
      </c>
      <c r="H114" s="32"/>
    </row>
    <row r="115" spans="2:8" s="1" customFormat="1" ht="16.899999999999999" customHeight="1">
      <c r="B115" s="32"/>
      <c r="C115" s="189" t="s">
        <v>540</v>
      </c>
      <c r="D115" s="190" t="s">
        <v>540</v>
      </c>
      <c r="E115" s="191" t="s">
        <v>213</v>
      </c>
      <c r="F115" s="192">
        <v>19.2</v>
      </c>
      <c r="H115" s="32"/>
    </row>
    <row r="116" spans="2:8" s="1" customFormat="1" ht="16.899999999999999" customHeight="1">
      <c r="B116" s="32"/>
      <c r="C116" s="193" t="s">
        <v>19</v>
      </c>
      <c r="D116" s="193" t="s">
        <v>520</v>
      </c>
      <c r="E116" s="17" t="s">
        <v>19</v>
      </c>
      <c r="F116" s="194">
        <v>0</v>
      </c>
      <c r="H116" s="32"/>
    </row>
    <row r="117" spans="2:8" s="1" customFormat="1" ht="16.899999999999999" customHeight="1">
      <c r="B117" s="32"/>
      <c r="C117" s="193" t="s">
        <v>540</v>
      </c>
      <c r="D117" s="193" t="s">
        <v>541</v>
      </c>
      <c r="E117" s="17" t="s">
        <v>19</v>
      </c>
      <c r="F117" s="194">
        <v>19.2</v>
      </c>
      <c r="H117" s="32"/>
    </row>
    <row r="118" spans="2:8" s="1" customFormat="1" ht="26.45" customHeight="1">
      <c r="B118" s="32"/>
      <c r="C118" s="188" t="s">
        <v>1793</v>
      </c>
      <c r="D118" s="188" t="s">
        <v>107</v>
      </c>
      <c r="H118" s="32"/>
    </row>
    <row r="119" spans="2:8" s="1" customFormat="1" ht="16.899999999999999" customHeight="1">
      <c r="B119" s="32"/>
      <c r="C119" s="189" t="s">
        <v>1794</v>
      </c>
      <c r="D119" s="190" t="s">
        <v>1795</v>
      </c>
      <c r="E119" s="191" t="s">
        <v>182</v>
      </c>
      <c r="F119" s="192">
        <v>212.51</v>
      </c>
      <c r="H119" s="32"/>
    </row>
    <row r="120" spans="2:8" s="1" customFormat="1" ht="16.899999999999999" customHeight="1">
      <c r="B120" s="32"/>
      <c r="C120" s="189" t="s">
        <v>1796</v>
      </c>
      <c r="D120" s="190" t="s">
        <v>1796</v>
      </c>
      <c r="E120" s="191" t="s">
        <v>185</v>
      </c>
      <c r="F120" s="192">
        <v>9.6999999999999993</v>
      </c>
      <c r="H120" s="32"/>
    </row>
    <row r="121" spans="2:8" s="1" customFormat="1" ht="16.899999999999999" customHeight="1">
      <c r="B121" s="32"/>
      <c r="C121" s="189" t="s">
        <v>1522</v>
      </c>
      <c r="D121" s="190" t="s">
        <v>1522</v>
      </c>
      <c r="E121" s="191" t="s">
        <v>182</v>
      </c>
      <c r="F121" s="192">
        <v>987.29100000000005</v>
      </c>
      <c r="H121" s="32"/>
    </row>
    <row r="122" spans="2:8" s="1" customFormat="1" ht="16.899999999999999" customHeight="1">
      <c r="B122" s="32"/>
      <c r="C122" s="193" t="s">
        <v>19</v>
      </c>
      <c r="D122" s="193" t="s">
        <v>1616</v>
      </c>
      <c r="E122" s="17" t="s">
        <v>19</v>
      </c>
      <c r="F122" s="194">
        <v>0</v>
      </c>
      <c r="H122" s="32"/>
    </row>
    <row r="123" spans="2:8" s="1" customFormat="1" ht="16.899999999999999" customHeight="1">
      <c r="B123" s="32"/>
      <c r="C123" s="193" t="s">
        <v>19</v>
      </c>
      <c r="D123" s="193" t="s">
        <v>1617</v>
      </c>
      <c r="E123" s="17" t="s">
        <v>19</v>
      </c>
      <c r="F123" s="194">
        <v>0</v>
      </c>
      <c r="H123" s="32"/>
    </row>
    <row r="124" spans="2:8" s="1" customFormat="1" ht="16.899999999999999" customHeight="1">
      <c r="B124" s="32"/>
      <c r="C124" s="193" t="s">
        <v>19</v>
      </c>
      <c r="D124" s="193" t="s">
        <v>1624</v>
      </c>
      <c r="E124" s="17" t="s">
        <v>19</v>
      </c>
      <c r="F124" s="194">
        <v>103.6</v>
      </c>
      <c r="H124" s="32"/>
    </row>
    <row r="125" spans="2:8" s="1" customFormat="1" ht="16.899999999999999" customHeight="1">
      <c r="B125" s="32"/>
      <c r="C125" s="193" t="s">
        <v>19</v>
      </c>
      <c r="D125" s="193" t="s">
        <v>1625</v>
      </c>
      <c r="E125" s="17" t="s">
        <v>19</v>
      </c>
      <c r="F125" s="194">
        <v>-4.4530000000000003</v>
      </c>
      <c r="H125" s="32"/>
    </row>
    <row r="126" spans="2:8" s="1" customFormat="1" ht="16.899999999999999" customHeight="1">
      <c r="B126" s="32"/>
      <c r="C126" s="193" t="s">
        <v>19</v>
      </c>
      <c r="D126" s="193" t="s">
        <v>1626</v>
      </c>
      <c r="E126" s="17" t="s">
        <v>19</v>
      </c>
      <c r="F126" s="194">
        <v>0</v>
      </c>
      <c r="H126" s="32"/>
    </row>
    <row r="127" spans="2:8" s="1" customFormat="1" ht="16.899999999999999" customHeight="1">
      <c r="B127" s="32"/>
      <c r="C127" s="193" t="s">
        <v>19</v>
      </c>
      <c r="D127" s="193" t="s">
        <v>1627</v>
      </c>
      <c r="E127" s="17" t="s">
        <v>19</v>
      </c>
      <c r="F127" s="194">
        <v>236.13</v>
      </c>
      <c r="H127" s="32"/>
    </row>
    <row r="128" spans="2:8" s="1" customFormat="1" ht="16.899999999999999" customHeight="1">
      <c r="B128" s="32"/>
      <c r="C128" s="193" t="s">
        <v>19</v>
      </c>
      <c r="D128" s="193" t="s">
        <v>1628</v>
      </c>
      <c r="E128" s="17" t="s">
        <v>19</v>
      </c>
      <c r="F128" s="194">
        <v>30.295000000000002</v>
      </c>
      <c r="H128" s="32"/>
    </row>
    <row r="129" spans="2:8" s="1" customFormat="1" ht="16.899999999999999" customHeight="1">
      <c r="B129" s="32"/>
      <c r="C129" s="193" t="s">
        <v>19</v>
      </c>
      <c r="D129" s="193" t="s">
        <v>1591</v>
      </c>
      <c r="E129" s="17" t="s">
        <v>19</v>
      </c>
      <c r="F129" s="194">
        <v>0</v>
      </c>
      <c r="H129" s="32"/>
    </row>
    <row r="130" spans="2:8" s="1" customFormat="1" ht="16.899999999999999" customHeight="1">
      <c r="B130" s="32"/>
      <c r="C130" s="193" t="s">
        <v>19</v>
      </c>
      <c r="D130" s="193" t="s">
        <v>1629</v>
      </c>
      <c r="E130" s="17" t="s">
        <v>19</v>
      </c>
      <c r="F130" s="194">
        <v>291.01900000000001</v>
      </c>
      <c r="H130" s="32"/>
    </row>
    <row r="131" spans="2:8" s="1" customFormat="1" ht="16.899999999999999" customHeight="1">
      <c r="B131" s="32"/>
      <c r="C131" s="193" t="s">
        <v>19</v>
      </c>
      <c r="D131" s="193" t="s">
        <v>1593</v>
      </c>
      <c r="E131" s="17" t="s">
        <v>19</v>
      </c>
      <c r="F131" s="194">
        <v>0</v>
      </c>
      <c r="H131" s="32"/>
    </row>
    <row r="132" spans="2:8" s="1" customFormat="1" ht="16.899999999999999" customHeight="1">
      <c r="B132" s="32"/>
      <c r="C132" s="193" t="s">
        <v>19</v>
      </c>
      <c r="D132" s="193" t="s">
        <v>1630</v>
      </c>
      <c r="E132" s="17" t="s">
        <v>19</v>
      </c>
      <c r="F132" s="194">
        <v>274.92</v>
      </c>
      <c r="H132" s="32"/>
    </row>
    <row r="133" spans="2:8" s="1" customFormat="1" ht="16.899999999999999" customHeight="1">
      <c r="B133" s="32"/>
      <c r="C133" s="193" t="s">
        <v>19</v>
      </c>
      <c r="D133" s="193" t="s">
        <v>1631</v>
      </c>
      <c r="E133" s="17" t="s">
        <v>19</v>
      </c>
      <c r="F133" s="194">
        <v>55.78</v>
      </c>
      <c r="H133" s="32"/>
    </row>
    <row r="134" spans="2:8" s="1" customFormat="1" ht="16.899999999999999" customHeight="1">
      <c r="B134" s="32"/>
      <c r="C134" s="193" t="s">
        <v>1522</v>
      </c>
      <c r="D134" s="193" t="s">
        <v>224</v>
      </c>
      <c r="E134" s="17" t="s">
        <v>19</v>
      </c>
      <c r="F134" s="194">
        <v>987.29100000000005</v>
      </c>
      <c r="H134" s="32"/>
    </row>
    <row r="135" spans="2:8" s="1" customFormat="1" ht="16.899999999999999" customHeight="1">
      <c r="B135" s="32"/>
      <c r="C135" s="195" t="s">
        <v>1791</v>
      </c>
      <c r="H135" s="32"/>
    </row>
    <row r="136" spans="2:8" s="1" customFormat="1" ht="16.899999999999999" customHeight="1">
      <c r="B136" s="32"/>
      <c r="C136" s="193" t="s">
        <v>1620</v>
      </c>
      <c r="D136" s="193" t="s">
        <v>1621</v>
      </c>
      <c r="E136" s="17" t="s">
        <v>182</v>
      </c>
      <c r="F136" s="194">
        <v>987.29100000000005</v>
      </c>
      <c r="H136" s="32"/>
    </row>
    <row r="137" spans="2:8" s="1" customFormat="1" ht="16.899999999999999" customHeight="1">
      <c r="B137" s="32"/>
      <c r="C137" s="193" t="s">
        <v>1710</v>
      </c>
      <c r="D137" s="193" t="s">
        <v>1711</v>
      </c>
      <c r="E137" s="17" t="s">
        <v>182</v>
      </c>
      <c r="F137" s="194">
        <v>987.29100000000005</v>
      </c>
      <c r="H137" s="32"/>
    </row>
    <row r="138" spans="2:8" s="1" customFormat="1" ht="7.35" customHeight="1">
      <c r="B138" s="41"/>
      <c r="C138" s="42"/>
      <c r="D138" s="42"/>
      <c r="E138" s="42"/>
      <c r="F138" s="42"/>
      <c r="G138" s="42"/>
      <c r="H138" s="32"/>
    </row>
    <row r="139" spans="2:8" s="1" customFormat="1" ht="11.25"/>
  </sheetData>
  <sheetProtection algorithmName="SHA-512" hashValue="BvDcQzARhVjtolgFQSPCe27bFLafOOhOUPKh+/oO3aDtsrW4QgvBFXLymSnXVu+pdpROFk/rJJrMjQ+yIEjUDA==" saltValue="8k26w3cXo1C/9NsPJJBABXP17AjOmzapJ/DrCvF5QKabHxdfoNoU97I87j2aHCChL3GI/gPcg4WpI6dPX4uaK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2b86bceff7f12c0bf0918c4d801fa3ef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789c91f5dbce59a8a944cd2bc21dbd36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Props1.xml><?xml version="1.0" encoding="utf-8"?>
<ds:datastoreItem xmlns:ds="http://schemas.openxmlformats.org/officeDocument/2006/customXml" ds:itemID="{78E029C5-A3A3-4EB6-AF9F-37D948E9FC1D}"/>
</file>

<file path=customXml/itemProps2.xml><?xml version="1.0" encoding="utf-8"?>
<ds:datastoreItem xmlns:ds="http://schemas.openxmlformats.org/officeDocument/2006/customXml" ds:itemID="{AC615B7C-D26F-46ED-AF57-244A3AEC8B51}"/>
</file>

<file path=customXml/itemProps3.xml><?xml version="1.0" encoding="utf-8"?>
<ds:datastoreItem xmlns:ds="http://schemas.openxmlformats.org/officeDocument/2006/customXml" ds:itemID="{F3FC9322-7CC4-4F8A-82E3-D8C1AEA859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PS 01 - Provizorní uzávěr...</vt:lpstr>
      <vt:lpstr>SO 01 - Stavební úpravy p...</vt:lpstr>
      <vt:lpstr>SO 02 - Venkovní úpravy</vt:lpstr>
      <vt:lpstr>PS 11 - MVE - Technologic...</vt:lpstr>
      <vt:lpstr>PS 12 - MVE - Technologic...</vt:lpstr>
      <vt:lpstr>SO 10 - Stavební úpravy MVE</vt:lpstr>
      <vt:lpstr>VON - Vedlejší a ostatní ...</vt:lpstr>
      <vt:lpstr>Seznam figur</vt:lpstr>
      <vt:lpstr>Pokyny pro vyplnění</vt:lpstr>
      <vt:lpstr>'PS 01 - Provizorní uzávěr...'!Názvy_tisku</vt:lpstr>
      <vt:lpstr>'PS 11 - MVE - Technologic...'!Názvy_tisku</vt:lpstr>
      <vt:lpstr>'PS 12 - MVE - Technologic...'!Názvy_tisku</vt:lpstr>
      <vt:lpstr>'Rekapitulace stavby'!Názvy_tisku</vt:lpstr>
      <vt:lpstr>'Seznam figur'!Názvy_tisku</vt:lpstr>
      <vt:lpstr>'SO 01 - Stavební úpravy p...'!Názvy_tisku</vt:lpstr>
      <vt:lpstr>'SO 02 - Venkovní úpravy'!Názvy_tisku</vt:lpstr>
      <vt:lpstr>'SO 10 - Stavební úpravy MVE'!Názvy_tisku</vt:lpstr>
      <vt:lpstr>'VON - Vedlejší a ostatní ...'!Názvy_tisku</vt:lpstr>
      <vt:lpstr>'Pokyny pro vyplnění'!Oblast_tisku</vt:lpstr>
      <vt:lpstr>'PS 01 - Provizorní uzávěr...'!Oblast_tisku</vt:lpstr>
      <vt:lpstr>'PS 11 - MVE - Technologic...'!Oblast_tisku</vt:lpstr>
      <vt:lpstr>'PS 12 - MVE - Technologic...'!Oblast_tisku</vt:lpstr>
      <vt:lpstr>'Rekapitulace stavby'!Oblast_tisku</vt:lpstr>
      <vt:lpstr>'Seznam figur'!Oblast_tisku</vt:lpstr>
      <vt:lpstr>'SO 01 - Stavební úpravy p...'!Oblast_tisku</vt:lpstr>
      <vt:lpstr>'SO 02 - Venkovní úpravy'!Oblast_tisku</vt:lpstr>
      <vt:lpstr>'SO 10 - Stavební úpravy MVE'!Oblast_tisku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Patkova, Aneta</cp:lastModifiedBy>
  <dcterms:created xsi:type="dcterms:W3CDTF">2025-11-26T06:33:37Z</dcterms:created>
  <dcterms:modified xsi:type="dcterms:W3CDTF">2025-11-26T06:37:03Z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